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eronika\Desktop\PGN\Ostrowite\"/>
    </mc:Choice>
  </mc:AlternateContent>
  <xr:revisionPtr revIDLastSave="0" documentId="13_ncr:1_{898BEB06-2E40-45D1-8F2F-C7EBDD7478AE}" xr6:coauthVersionLast="47" xr6:coauthVersionMax="47" xr10:uidLastSave="{00000000-0000-0000-0000-000000000000}"/>
  <bookViews>
    <workbookView xWindow="-120" yWindow="-120" windowWidth="29040" windowHeight="15840" tabRatio="767" activeTab="4" xr2:uid="{00000000-000D-0000-FFFF-FFFF00000000}"/>
  </bookViews>
  <sheets>
    <sheet name="Budownictwo mieszkaniowe" sheetId="17" r:id="rId1"/>
    <sheet name="Transport " sheetId="16" r:id="rId2"/>
    <sheet name="Budownictwo użyteczności pub." sheetId="5" r:id="rId3"/>
    <sheet name="Oświetlenie uliczne" sheetId="8" r:id="rId4"/>
    <sheet name="Zestawienie emisji CO2 i zuż en" sheetId="13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24" i="5" l="1"/>
  <c r="CY23" i="5"/>
  <c r="D7" i="13"/>
  <c r="D6" i="13"/>
  <c r="D4" i="13"/>
  <c r="CY22" i="5" l="1"/>
  <c r="CE23" i="5"/>
  <c r="CF23" i="5" s="1"/>
  <c r="CE22" i="5"/>
  <c r="CF22" i="5" s="1"/>
  <c r="CY18" i="5"/>
  <c r="CE5" i="5"/>
  <c r="CF5" i="5" s="1"/>
  <c r="D4" i="8"/>
  <c r="F4" i="8" s="1"/>
  <c r="H4" i="8" s="1"/>
  <c r="D5" i="8"/>
  <c r="F5" i="8" s="1"/>
  <c r="H5" i="8" s="1"/>
  <c r="D6" i="8"/>
  <c r="F6" i="8" s="1"/>
  <c r="H6" i="8" s="1"/>
  <c r="D7" i="8"/>
  <c r="F7" i="8" s="1"/>
  <c r="H7" i="8" s="1"/>
  <c r="D8" i="8"/>
  <c r="F8" i="8" s="1"/>
  <c r="H8" i="8" s="1"/>
  <c r="D9" i="8"/>
  <c r="F9" i="8" s="1"/>
  <c r="H9" i="8" s="1"/>
  <c r="D10" i="8"/>
  <c r="F10" i="8" s="1"/>
  <c r="H10" i="8" s="1"/>
  <c r="D11" i="8"/>
  <c r="F11" i="8" s="1"/>
  <c r="H11" i="8" s="1"/>
  <c r="D12" i="8"/>
  <c r="CI23" i="5" l="1"/>
  <c r="CZ23" i="5"/>
  <c r="DC23" i="5" s="1"/>
  <c r="CZ22" i="5"/>
  <c r="DC22" i="5" s="1"/>
  <c r="CI22" i="5"/>
  <c r="CZ5" i="5"/>
  <c r="DC5" i="5" s="1"/>
  <c r="CI5" i="5"/>
  <c r="H12" i="8"/>
  <c r="F12" i="8"/>
  <c r="DP23" i="5" l="1"/>
  <c r="DQ23" i="5" s="1"/>
  <c r="DP22" i="5"/>
  <c r="DQ22" i="5" s="1"/>
  <c r="DP5" i="5"/>
  <c r="D35" i="17"/>
  <c r="F34" i="17"/>
  <c r="F33" i="17"/>
  <c r="F32" i="17"/>
  <c r="F30" i="17"/>
  <c r="F29" i="17"/>
  <c r="M16" i="17"/>
  <c r="M23" i="17" s="1"/>
  <c r="L16" i="17"/>
  <c r="K16" i="17"/>
  <c r="K17" i="17" s="1"/>
  <c r="J16" i="17"/>
  <c r="J20" i="17" s="1"/>
  <c r="I16" i="17"/>
  <c r="I20" i="17" s="1"/>
  <c r="H16" i="17"/>
  <c r="H17" i="17" s="1"/>
  <c r="O15" i="17"/>
  <c r="I17" i="17" l="1"/>
  <c r="I23" i="17" s="1"/>
  <c r="K20" i="17"/>
  <c r="K23" i="17" s="1"/>
  <c r="L17" i="17"/>
  <c r="L20" i="17"/>
  <c r="J17" i="17"/>
  <c r="J23" i="17" s="1"/>
  <c r="H20" i="17"/>
  <c r="H23" i="17" s="1"/>
  <c r="L23" i="17" l="1"/>
  <c r="O23" i="17" s="1"/>
  <c r="E31" i="17" s="1"/>
  <c r="E30" i="17" l="1"/>
  <c r="G30" i="17" s="1"/>
  <c r="E32" i="17"/>
  <c r="G32" i="17" s="1"/>
  <c r="E29" i="17"/>
  <c r="G29" i="17" s="1"/>
  <c r="E34" i="17"/>
  <c r="G34" i="17" s="1"/>
  <c r="F7" i="17"/>
  <c r="E33" i="17"/>
  <c r="G33" i="17" s="1"/>
  <c r="F8" i="17"/>
  <c r="G31" i="17"/>
  <c r="F4" i="17" s="1"/>
  <c r="F9" i="17" l="1"/>
  <c r="E35" i="17"/>
  <c r="G35" i="17"/>
  <c r="F3" i="17" s="1"/>
  <c r="F5" i="17" s="1"/>
  <c r="G23" i="16" l="1"/>
  <c r="F23" i="16"/>
  <c r="E23" i="16"/>
  <c r="D23" i="16"/>
  <c r="L19" i="16"/>
  <c r="K19" i="16"/>
  <c r="J19" i="16"/>
  <c r="I19" i="16"/>
  <c r="H19" i="16"/>
  <c r="G19" i="16"/>
  <c r="F19" i="16"/>
  <c r="E19" i="16"/>
  <c r="D19" i="16"/>
  <c r="O18" i="16"/>
  <c r="L18" i="16" s="1"/>
  <c r="L20" i="16" s="1"/>
  <c r="L21" i="16" s="1"/>
  <c r="L24" i="16" s="1"/>
  <c r="J18" i="16"/>
  <c r="J20" i="16" s="1"/>
  <c r="J21" i="16" s="1"/>
  <c r="J24" i="16" s="1"/>
  <c r="I18" i="16"/>
  <c r="I20" i="16" s="1"/>
  <c r="I21" i="16" s="1"/>
  <c r="I24" i="16" s="1"/>
  <c r="K15" i="16"/>
  <c r="K18" i="16" s="1"/>
  <c r="K20" i="16" s="1"/>
  <c r="K21" i="16" s="1"/>
  <c r="K24" i="16" s="1"/>
  <c r="J15" i="16"/>
  <c r="I15" i="16"/>
  <c r="H15" i="16"/>
  <c r="H18" i="16" s="1"/>
  <c r="H20" i="16" s="1"/>
  <c r="H21" i="16" s="1"/>
  <c r="H24" i="16" s="1"/>
  <c r="G15" i="16"/>
  <c r="G18" i="16" s="1"/>
  <c r="G20" i="16" s="1"/>
  <c r="G21" i="16" s="1"/>
  <c r="F15" i="16"/>
  <c r="F18" i="16" s="1"/>
  <c r="F20" i="16" s="1"/>
  <c r="F21" i="16" s="1"/>
  <c r="E15" i="16"/>
  <c r="E18" i="16" s="1"/>
  <c r="E20" i="16" s="1"/>
  <c r="E21" i="16" s="1"/>
  <c r="D15" i="16"/>
  <c r="D18" i="16" s="1"/>
  <c r="D20" i="16" s="1"/>
  <c r="D21" i="16" s="1"/>
  <c r="E24" i="16" l="1"/>
  <c r="D27" i="16"/>
  <c r="G24" i="16"/>
  <c r="E29" i="16" s="1"/>
  <c r="D29" i="16"/>
  <c r="M20" i="16"/>
  <c r="F24" i="16"/>
  <c r="E28" i="16" s="1"/>
  <c r="D28" i="16"/>
  <c r="D24" i="16"/>
  <c r="M21" i="16"/>
  <c r="D7" i="16" s="1"/>
  <c r="E27" i="16" l="1"/>
  <c r="M24" i="16"/>
  <c r="D5" i="16" s="1"/>
  <c r="E13" i="13" l="1"/>
  <c r="F13" i="13" s="1"/>
  <c r="E4" i="13" l="1"/>
  <c r="CY7" i="5"/>
  <c r="CE7" i="5"/>
  <c r="CF7" i="5" s="1"/>
  <c r="CI7" i="5" l="1"/>
  <c r="CZ7" i="5"/>
  <c r="DC7" i="5" s="1"/>
  <c r="CE9" i="5"/>
  <c r="CF9" i="5" s="1"/>
  <c r="CY9" i="5"/>
  <c r="CE10" i="5"/>
  <c r="CF10" i="5" s="1"/>
  <c r="CY10" i="5"/>
  <c r="CE11" i="5"/>
  <c r="CF11" i="5" s="1"/>
  <c r="CY11" i="5"/>
  <c r="CE12" i="5"/>
  <c r="CF12" i="5" s="1"/>
  <c r="CY12" i="5"/>
  <c r="CE13" i="5"/>
  <c r="CF13" i="5" s="1"/>
  <c r="CY13" i="5"/>
  <c r="CE14" i="5"/>
  <c r="CF14" i="5" s="1"/>
  <c r="CZ14" i="5" s="1"/>
  <c r="CE15" i="5"/>
  <c r="CF15" i="5" s="1"/>
  <c r="CY15" i="5"/>
  <c r="CE16" i="5"/>
  <c r="CF16" i="5" s="1"/>
  <c r="CY16" i="5"/>
  <c r="CE17" i="5"/>
  <c r="CF17" i="5" s="1"/>
  <c r="CY17" i="5"/>
  <c r="CE18" i="5"/>
  <c r="CF18" i="5" s="1"/>
  <c r="CZ18" i="5" s="1"/>
  <c r="CE19" i="5"/>
  <c r="CF19" i="5" s="1"/>
  <c r="CI19" i="5" s="1"/>
  <c r="CY19" i="5"/>
  <c r="CE20" i="5"/>
  <c r="CF20" i="5" s="1"/>
  <c r="CY20" i="5"/>
  <c r="CE21" i="5"/>
  <c r="CF21" i="5" s="1"/>
  <c r="CI21" i="5" s="1"/>
  <c r="CY21" i="5"/>
  <c r="CF24" i="5"/>
  <c r="CY24" i="5"/>
  <c r="CE4" i="5"/>
  <c r="DP7" i="5" l="1"/>
  <c r="DQ7" i="5" s="1"/>
  <c r="CZ21" i="5"/>
  <c r="DC21" i="5" s="1"/>
  <c r="CZ17" i="5"/>
  <c r="DC17" i="5" s="1"/>
  <c r="CZ16" i="5"/>
  <c r="DC16" i="5" s="1"/>
  <c r="CI16" i="5"/>
  <c r="CZ15" i="5"/>
  <c r="DC15" i="5" s="1"/>
  <c r="CZ11" i="5"/>
  <c r="DC11" i="5" s="1"/>
  <c r="CI9" i="5"/>
  <c r="CZ9" i="5"/>
  <c r="DC9" i="5" s="1"/>
  <c r="CZ13" i="5"/>
  <c r="DC13" i="5" s="1"/>
  <c r="CI13" i="5"/>
  <c r="CZ12" i="5"/>
  <c r="DC12" i="5" s="1"/>
  <c r="CI12" i="5"/>
  <c r="DC18" i="5"/>
  <c r="CI18" i="5"/>
  <c r="CI14" i="5"/>
  <c r="DC14" i="5"/>
  <c r="CZ24" i="5"/>
  <c r="DC24" i="5" s="1"/>
  <c r="CI24" i="5"/>
  <c r="CZ20" i="5"/>
  <c r="DC20" i="5" s="1"/>
  <c r="CI20" i="5"/>
  <c r="CZ10" i="5"/>
  <c r="DC10" i="5" s="1"/>
  <c r="CI10" i="5"/>
  <c r="CI17" i="5"/>
  <c r="CZ19" i="5"/>
  <c r="DC19" i="5" s="1"/>
  <c r="CI15" i="5"/>
  <c r="CI11" i="5"/>
  <c r="CF4" i="5"/>
  <c r="CI4" i="5" l="1"/>
  <c r="DQ5" i="5"/>
  <c r="CY6" i="5" l="1"/>
  <c r="CY8" i="5"/>
  <c r="CY4" i="5"/>
  <c r="CZ4" i="5" s="1"/>
  <c r="CE6" i="5"/>
  <c r="CE25" i="5" s="1"/>
  <c r="CE8" i="5"/>
  <c r="CF8" i="5" s="1"/>
  <c r="CI8" i="5" s="1"/>
  <c r="CF6" i="5" l="1"/>
  <c r="CZ6" i="5" s="1"/>
  <c r="DC6" i="5" s="1"/>
  <c r="DC4" i="5"/>
  <c r="DP12" i="5"/>
  <c r="DQ12" i="5" s="1"/>
  <c r="DP10" i="5"/>
  <c r="DQ10" i="5" s="1"/>
  <c r="DP16" i="5"/>
  <c r="DQ16" i="5" s="1"/>
  <c r="CZ8" i="5"/>
  <c r="DC8" i="5" s="1"/>
  <c r="DP9" i="5"/>
  <c r="DQ9" i="5" s="1"/>
  <c r="DP4" i="5" l="1"/>
  <c r="DC25" i="5"/>
  <c r="CZ25" i="5"/>
  <c r="CI6" i="5"/>
  <c r="CI25" i="5" s="1"/>
  <c r="CF25" i="5"/>
  <c r="DP14" i="5"/>
  <c r="DQ14" i="5" s="1"/>
  <c r="DP19" i="5"/>
  <c r="DQ19" i="5" s="1"/>
  <c r="DP24" i="5"/>
  <c r="DQ24" i="5" s="1"/>
  <c r="DP8" i="5"/>
  <c r="DQ8" i="5" s="1"/>
  <c r="DP21" i="5"/>
  <c r="DQ21" i="5" s="1"/>
  <c r="DP17" i="5"/>
  <c r="DQ17" i="5" s="1"/>
  <c r="DP20" i="5"/>
  <c r="DQ20" i="5" s="1"/>
  <c r="DP13" i="5"/>
  <c r="DQ13" i="5" s="1"/>
  <c r="DP18" i="5"/>
  <c r="DQ18" i="5" s="1"/>
  <c r="DP11" i="5"/>
  <c r="DQ11" i="5" s="1"/>
  <c r="DP15" i="5"/>
  <c r="DQ15" i="5" s="1"/>
  <c r="E14" i="13" l="1"/>
  <c r="F14" i="13" s="1"/>
  <c r="G14" i="13" s="1"/>
  <c r="DP6" i="5"/>
  <c r="DQ6" i="5" s="1"/>
  <c r="DP25" i="5" l="1"/>
  <c r="DQ25" i="5" s="1"/>
  <c r="D15" i="13"/>
  <c r="D16" i="13" s="1"/>
  <c r="E15" i="13" l="1"/>
  <c r="F15" i="13" s="1"/>
  <c r="C16" i="13"/>
  <c r="E16" i="13" s="1"/>
  <c r="F16" i="13" s="1"/>
  <c r="G16" i="13" s="1"/>
  <c r="E7" i="13" l="1"/>
  <c r="F7" i="13" l="1"/>
  <c r="G7" i="13" s="1"/>
  <c r="DA66" i="5" l="1"/>
  <c r="DM23" i="5" l="1"/>
  <c r="CS22" i="5"/>
  <c r="CS23" i="5"/>
  <c r="DM22" i="5"/>
  <c r="DM9" i="5"/>
  <c r="DM24" i="5"/>
  <c r="CS7" i="5"/>
  <c r="DM7" i="5"/>
  <c r="CS5" i="5"/>
  <c r="DM21" i="5"/>
  <c r="CS19" i="5"/>
  <c r="CS16" i="5"/>
  <c r="DM17" i="5"/>
  <c r="CS21" i="5"/>
  <c r="CS9" i="5"/>
  <c r="CS18" i="5"/>
  <c r="CS17" i="5"/>
  <c r="CS10" i="5"/>
  <c r="DM15" i="5"/>
  <c r="DM11" i="5"/>
  <c r="DM16" i="5"/>
  <c r="CS20" i="5"/>
  <c r="DM10" i="5"/>
  <c r="DM13" i="5"/>
  <c r="CS13" i="5"/>
  <c r="CS11" i="5"/>
  <c r="DM19" i="5"/>
  <c r="DM14" i="5"/>
  <c r="CS14" i="5"/>
  <c r="CS15" i="5"/>
  <c r="DM12" i="5"/>
  <c r="CS24" i="5"/>
  <c r="DM18" i="5"/>
  <c r="CS12" i="5"/>
  <c r="DM20" i="5"/>
  <c r="CQ17" i="5"/>
  <c r="DM5" i="5"/>
  <c r="CS6" i="5"/>
  <c r="CS8" i="5"/>
  <c r="DM8" i="5"/>
  <c r="DM6" i="5"/>
  <c r="DA59" i="5"/>
  <c r="CQ10" i="5" s="1"/>
  <c r="DA60" i="5"/>
  <c r="DA53" i="5"/>
  <c r="DA54" i="5"/>
  <c r="DA55" i="5"/>
  <c r="DA56" i="5"/>
  <c r="DA57" i="5"/>
  <c r="DA58" i="5"/>
  <c r="CQ9" i="5" s="1"/>
  <c r="DA61" i="5"/>
  <c r="CQ12" i="5" s="1"/>
  <c r="DA62" i="5"/>
  <c r="DA63" i="5"/>
  <c r="CQ14" i="5" s="1"/>
  <c r="DA64" i="5"/>
  <c r="CQ15" i="5" s="1"/>
  <c r="DA65" i="5"/>
  <c r="CQ16" i="5" s="1"/>
  <c r="DA67" i="5"/>
  <c r="CQ18" i="5" s="1"/>
  <c r="DA68" i="5"/>
  <c r="CQ19" i="5" s="1"/>
  <c r="DA52" i="5"/>
  <c r="DG23" i="5" l="1"/>
  <c r="DG22" i="5"/>
  <c r="CM23" i="5"/>
  <c r="CM22" i="5"/>
  <c r="CQ22" i="5"/>
  <c r="CQ23" i="5"/>
  <c r="DI22" i="5"/>
  <c r="DI21" i="5"/>
  <c r="CQ24" i="5"/>
  <c r="CK23" i="5"/>
  <c r="CK22" i="5"/>
  <c r="DK22" i="5"/>
  <c r="DK23" i="5"/>
  <c r="DN23" i="5" s="1"/>
  <c r="DO23" i="5" s="1"/>
  <c r="CO23" i="5"/>
  <c r="CO22" i="5"/>
  <c r="CQ5" i="5"/>
  <c r="CQ21" i="5"/>
  <c r="DG19" i="5"/>
  <c r="DG20" i="5"/>
  <c r="DI7" i="5"/>
  <c r="DI20" i="5"/>
  <c r="CQ20" i="5"/>
  <c r="DM25" i="5"/>
  <c r="CM7" i="5"/>
  <c r="DG7" i="5"/>
  <c r="CK7" i="5"/>
  <c r="DE7" i="5"/>
  <c r="CO7" i="5"/>
  <c r="CT7" i="5" s="1"/>
  <c r="DK7" i="5"/>
  <c r="CQ8" i="5"/>
  <c r="CQ7" i="5"/>
  <c r="DK21" i="5"/>
  <c r="CO21" i="5"/>
  <c r="DK17" i="5"/>
  <c r="CO19" i="5"/>
  <c r="CO16" i="5"/>
  <c r="DK10" i="5"/>
  <c r="DK13" i="5"/>
  <c r="CO14" i="5"/>
  <c r="CQ13" i="5"/>
  <c r="CO13" i="5"/>
  <c r="CO11" i="5"/>
  <c r="DK12" i="5"/>
  <c r="DK14" i="5"/>
  <c r="CO20" i="5"/>
  <c r="DK19" i="5"/>
  <c r="DK15" i="5"/>
  <c r="CO15" i="5"/>
  <c r="DK9" i="5"/>
  <c r="DK16" i="5"/>
  <c r="CO12" i="5"/>
  <c r="DK18" i="5"/>
  <c r="DK20" i="5"/>
  <c r="CO18" i="5"/>
  <c r="CO17" i="5"/>
  <c r="CO10" i="5"/>
  <c r="CO9" i="5"/>
  <c r="CT9" i="5" s="1"/>
  <c r="DK24" i="5"/>
  <c r="DN24" i="5" s="1"/>
  <c r="DO24" i="5" s="1"/>
  <c r="DG17" i="5"/>
  <c r="CM21" i="5"/>
  <c r="DG16" i="5"/>
  <c r="DG21" i="5"/>
  <c r="CM16" i="5"/>
  <c r="CM19" i="5"/>
  <c r="DG13" i="5"/>
  <c r="DG10" i="5"/>
  <c r="CM13" i="5"/>
  <c r="CM11" i="5"/>
  <c r="DG14" i="5"/>
  <c r="CM20" i="5"/>
  <c r="CM17" i="5"/>
  <c r="CM14" i="5"/>
  <c r="CM10" i="5"/>
  <c r="CM9" i="5"/>
  <c r="DG15" i="5"/>
  <c r="CM12" i="5"/>
  <c r="DG18" i="5"/>
  <c r="DG9" i="5"/>
  <c r="CM15" i="5"/>
  <c r="CM18" i="5"/>
  <c r="CM24" i="5"/>
  <c r="DG24" i="5"/>
  <c r="CK21" i="5"/>
  <c r="CK19" i="5"/>
  <c r="DE16" i="5"/>
  <c r="DE17" i="5"/>
  <c r="CK16" i="5"/>
  <c r="CK13" i="5"/>
  <c r="CK11" i="5"/>
  <c r="DE18" i="5"/>
  <c r="DE24" i="5"/>
  <c r="CK14" i="5"/>
  <c r="CK17" i="5"/>
  <c r="CK10" i="5"/>
  <c r="CQ11" i="5"/>
  <c r="CK9" i="5"/>
  <c r="DE14" i="5"/>
  <c r="CK20" i="5"/>
  <c r="DE19" i="5"/>
  <c r="CK24" i="5"/>
  <c r="CK12" i="5"/>
  <c r="DE11" i="5"/>
  <c r="DN11" i="5" s="1"/>
  <c r="DO11" i="5" s="1"/>
  <c r="DE15" i="5"/>
  <c r="CK15" i="5"/>
  <c r="DE12" i="5"/>
  <c r="CK18" i="5"/>
  <c r="DE20" i="5"/>
  <c r="DE9" i="5"/>
  <c r="DE10" i="5"/>
  <c r="DE13" i="5"/>
  <c r="DI5" i="5"/>
  <c r="DI4" i="5"/>
  <c r="DI6" i="5"/>
  <c r="CQ6" i="5"/>
  <c r="CM5" i="5"/>
  <c r="DG5" i="5"/>
  <c r="CK5" i="5"/>
  <c r="DE5" i="5"/>
  <c r="CO5" i="5"/>
  <c r="CT5" i="5" s="1"/>
  <c r="DK5" i="5"/>
  <c r="DK4" i="5"/>
  <c r="CO8" i="5"/>
  <c r="CO6" i="5"/>
  <c r="DK8" i="5"/>
  <c r="DK6" i="5"/>
  <c r="CK8" i="5"/>
  <c r="CK6" i="5"/>
  <c r="DE8" i="5"/>
  <c r="DE6" i="5"/>
  <c r="CM6" i="5"/>
  <c r="CM8" i="5"/>
  <c r="DG6" i="5"/>
  <c r="DG8" i="5"/>
  <c r="E6" i="13"/>
  <c r="F6" i="13" s="1"/>
  <c r="CT20" i="5" l="1"/>
  <c r="CT10" i="5"/>
  <c r="CT11" i="5"/>
  <c r="DN20" i="5"/>
  <c r="CT13" i="5"/>
  <c r="CT6" i="5"/>
  <c r="CU6" i="5" s="1"/>
  <c r="CT12" i="5"/>
  <c r="CT14" i="5"/>
  <c r="CU14" i="5" s="1"/>
  <c r="CT22" i="5"/>
  <c r="CU22" i="5" s="1"/>
  <c r="DR22" i="5" s="1"/>
  <c r="DS22" i="5" s="1"/>
  <c r="CT8" i="5"/>
  <c r="CU8" i="5" s="1"/>
  <c r="CT23" i="5"/>
  <c r="CU23" i="5" s="1"/>
  <c r="DR23" i="5" s="1"/>
  <c r="DS23" i="5" s="1"/>
  <c r="CT15" i="5"/>
  <c r="CT16" i="5"/>
  <c r="DN22" i="5"/>
  <c r="DO22" i="5" s="1"/>
  <c r="CT24" i="5"/>
  <c r="CU7" i="5"/>
  <c r="CU20" i="5"/>
  <c r="CT21" i="5"/>
  <c r="CU21" i="5" s="1"/>
  <c r="DN21" i="5"/>
  <c r="DO21" i="5" s="1"/>
  <c r="DN7" i="5"/>
  <c r="DO7" i="5" s="1"/>
  <c r="DR7" i="5" s="1"/>
  <c r="DS7" i="5" s="1"/>
  <c r="DI25" i="5"/>
  <c r="DK25" i="5"/>
  <c r="DN9" i="5"/>
  <c r="DO9" i="5" s="1"/>
  <c r="DN14" i="5"/>
  <c r="DO14" i="5" s="1"/>
  <c r="DN18" i="5"/>
  <c r="DO18" i="5" s="1"/>
  <c r="DN10" i="5"/>
  <c r="DO10" i="5" s="1"/>
  <c r="CU9" i="5"/>
  <c r="CU12" i="5"/>
  <c r="CU13" i="5"/>
  <c r="CU10" i="5"/>
  <c r="DN16" i="5"/>
  <c r="DO16" i="5" s="1"/>
  <c r="DN19" i="5"/>
  <c r="DO19" i="5" s="1"/>
  <c r="CT18" i="5"/>
  <c r="CU18" i="5" s="1"/>
  <c r="CU16" i="5"/>
  <c r="CT17" i="5"/>
  <c r="CU17" i="5" s="1"/>
  <c r="DN12" i="5"/>
  <c r="DO12" i="5" s="1"/>
  <c r="DN13" i="5"/>
  <c r="DO13" i="5" s="1"/>
  <c r="DN17" i="5"/>
  <c r="DO17" i="5" s="1"/>
  <c r="CU15" i="5"/>
  <c r="DO20" i="5"/>
  <c r="CU24" i="5"/>
  <c r="DN15" i="5"/>
  <c r="DO15" i="5" s="1"/>
  <c r="CU11" i="5"/>
  <c r="CT19" i="5"/>
  <c r="CU19" i="5" s="1"/>
  <c r="DN5" i="5"/>
  <c r="DO5" i="5" s="1"/>
  <c r="CU5" i="5"/>
  <c r="DN8" i="5"/>
  <c r="DO8" i="5" s="1"/>
  <c r="DN6" i="5"/>
  <c r="DO6" i="5" s="1"/>
  <c r="DR24" i="5" l="1"/>
  <c r="DS24" i="5" s="1"/>
  <c r="DR17" i="5"/>
  <c r="DR5" i="5"/>
  <c r="CO4" i="5"/>
  <c r="CQ4" i="5"/>
  <c r="CQ25" i="5" s="1"/>
  <c r="CM4" i="5"/>
  <c r="CM25" i="5" s="1"/>
  <c r="DR19" i="5"/>
  <c r="DS19" i="5" s="1"/>
  <c r="DR10" i="5"/>
  <c r="DS10" i="5" s="1"/>
  <c r="DR11" i="5"/>
  <c r="DS11" i="5" s="1"/>
  <c r="DR8" i="5"/>
  <c r="DS8" i="5" s="1"/>
  <c r="DR14" i="5"/>
  <c r="DS14" i="5" s="1"/>
  <c r="DR18" i="5"/>
  <c r="DS18" i="5" s="1"/>
  <c r="DR20" i="5"/>
  <c r="DS20" i="5" s="1"/>
  <c r="DR6" i="5"/>
  <c r="DR13" i="5"/>
  <c r="DS13" i="5" s="1"/>
  <c r="DR21" i="5"/>
  <c r="DR16" i="5"/>
  <c r="DS16" i="5" s="1"/>
  <c r="DS17" i="5"/>
  <c r="DR9" i="5"/>
  <c r="DS9" i="5" s="1"/>
  <c r="DR15" i="5"/>
  <c r="DS15" i="5" s="1"/>
  <c r="DR12" i="5"/>
  <c r="DS12" i="5" s="1"/>
  <c r="CS4" i="5"/>
  <c r="CS25" i="5" s="1"/>
  <c r="CK4" i="5"/>
  <c r="CK25" i="5" s="1"/>
  <c r="CT4" i="5" l="1"/>
  <c r="CT25" i="5" s="1"/>
  <c r="CO25" i="5"/>
  <c r="DG4" i="5"/>
  <c r="DG25" i="5" s="1"/>
  <c r="DE4" i="5"/>
  <c r="DE25" i="5" s="1"/>
  <c r="CU4" i="5" l="1"/>
  <c r="CU25" i="5" s="1"/>
  <c r="DN4" i="5"/>
  <c r="DN25" i="5" s="1"/>
  <c r="DQ4" i="5"/>
  <c r="C5" i="13" l="1"/>
  <c r="DO25" i="5"/>
  <c r="D5" i="13" s="1"/>
  <c r="DO4" i="5"/>
  <c r="DR25" i="5" l="1"/>
  <c r="E5" i="13"/>
  <c r="DS25" i="5"/>
  <c r="F5" i="13"/>
  <c r="G5" i="13" s="1"/>
  <c r="C8" i="13"/>
  <c r="DR4" i="5"/>
  <c r="DS4" i="5" s="1"/>
  <c r="F4" i="13" l="1"/>
  <c r="D8" i="13" l="1"/>
  <c r="E8" i="13" s="1"/>
  <c r="F8" i="13" s="1"/>
  <c r="G8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tc={7DC322E1-6460-4D5D-8E22-106559EF4462}</author>
    <author>Weronika</author>
    <author>Atrium3 Grupa</author>
  </authors>
  <commentList>
    <comment ref="CD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Wskaźnik ztabeli nr 2 poniżej</t>
        </r>
      </text>
    </comment>
    <comment ref="CE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CF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CG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Współczynnik z tabeli 3
</t>
        </r>
      </text>
    </comment>
    <comment ref="CH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Współczynnik z tabeli 4</t>
        </r>
      </text>
    </comment>
    <comment ref="CI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CJ3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 xml:space="preserve">Należy wpisać jaki procent w ogrzewaniu stanowi dany rodzaj paliwa
</t>
        </r>
      </text>
    </comment>
    <comment ref="CK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CL3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 xml:space="preserve">Należy wpisać jaki procent w ogrzewaniu stanowi dany rodzaj paliwa
</t>
        </r>
      </text>
    </comment>
    <comment ref="CM3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CN3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 xml:space="preserve">Należy wpisać jaki procent w ogrzewaniu stanowi dany rodzaj paliwa
</t>
        </r>
      </text>
    </comment>
    <comment ref="CO3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CP3" authorId="0" shapeId="0" xr:uid="{60252139-F2BF-476F-A8BD-04175B527F1C}">
      <text>
        <r>
          <rPr>
            <sz val="9"/>
            <color indexed="81"/>
            <rFont val="Tahoma"/>
            <family val="2"/>
            <charset val="238"/>
          </rPr>
          <t xml:space="preserve">Należy wpisać jaki procent w ogrzewaniu stanowi dany rodzaj paliwa
</t>
        </r>
      </text>
    </comment>
    <comment ref="CQ3" authorId="0" shapeId="0" xr:uid="{76DDCACF-68AF-4A01-A2C1-0D4506F0AD8E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CR3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 xml:space="preserve">Należy wpisać jaki procent w ogrzewaniu stanowi dany rodzaj paliwa
</t>
        </r>
      </text>
    </comment>
    <comment ref="CS3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CT3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CU3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CV3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 xml:space="preserve">Wartość wpisywana z zakresu jak w komórce. Zależna od oceny wykonania izolacji:
- jeśli izlocja była prawidłowo wykonana nie jest stara i jest odpowiednio gruba podajemy maksymalną wartość z komórki.
- jeśli stwierdzi się że grubość izolacji nie jest zgodna z wartościami ogólnie przyjetymi w dniu dzisiejszym wpisujemy wartość minimalną komórki
- jesli ocenimi jakość izolacji pośrednią wpisujemy wartość średnią według własnej </t>
        </r>
        <r>
          <rPr>
            <b/>
            <sz val="9"/>
            <color indexed="81"/>
            <rFont val="Tahoma"/>
            <family val="2"/>
            <charset val="238"/>
          </rPr>
          <t xml:space="preserve">oceny 
</t>
        </r>
      </text>
    </comment>
    <comment ref="CW3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>Wartość wpisywana z zakresu jak w komórce. Zależna od oceny wykonania izolacji:
- jeśli izlocja była prawidłowo wykonana nie jest stara i jest odpowiednio gruba podajemy maksymalną wartość z komórki.
- jeśli stwierdzi się że grubość izolacji nie jest zgodna z wartościami ogólnie przyjetymi w dniu dzisiejszym wpisujemy wartość minimalną komórki
- jesli ocenimi jakość izolacji pośrednią wpisujemy wartość średnią według własnej oceny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X3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 xml:space="preserve">- Założono, że do roku 2010 okna i drzwi były wstawiane o współczynniku przenikania ciepła nizszym niż obecny standard. Dla tego należy przyjąć wartość 10%
- 15% przyjmujemy gdy okna były wstawione po 2010 roku
- Mniejsze wartości wpisujemy gdy np. tylko część okien została wymieniona wówczas należy przyjąć wartość indywidualnie, która nie przekracza wartości podanej w komórce  
</t>
        </r>
      </text>
    </comment>
    <comment ref="CY3" authorId="0" shapeId="0" xr:uid="{00000000-0006-0000-0100-000014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CZ3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DA3" authorId="0" shapeId="0" xr:uid="{00000000-0006-0000-0100-000016000000}">
      <text>
        <r>
          <rPr>
            <sz val="9"/>
            <color indexed="81"/>
            <rFont val="Tahoma"/>
            <family val="2"/>
            <charset val="238"/>
          </rPr>
          <t>Współczynnik z tabeli 3</t>
        </r>
      </text>
    </comment>
    <comment ref="DB3" authorId="0" shapeId="0" xr:uid="{00000000-0006-0000-0100-000017000000}">
      <text>
        <r>
          <rPr>
            <sz val="9"/>
            <color indexed="81"/>
            <rFont val="Tahoma"/>
            <family val="2"/>
            <charset val="238"/>
          </rPr>
          <t>Współczynnik z tabeli 4</t>
        </r>
      </text>
    </comment>
    <comment ref="DC3" authorId="0" shapeId="0" xr:uid="{00000000-0006-0000-0100-000018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DD3" authorId="0" shapeId="0" xr:uid="{00000000-0006-0000-0100-000019000000}">
      <text>
        <r>
          <rPr>
            <sz val="9"/>
            <color indexed="81"/>
            <rFont val="Tahoma"/>
            <family val="2"/>
            <charset val="238"/>
          </rPr>
          <t>Należy wpisać jaki procent w ogrzewaniu stanowi dany rodzaj paliwa</t>
        </r>
      </text>
    </comment>
    <comment ref="DE3" authorId="0" shapeId="0" xr:uid="{00000000-0006-0000-0100-00001A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DF3" authorId="0" shapeId="0" xr:uid="{00000000-0006-0000-0100-00001B000000}">
      <text>
        <r>
          <rPr>
            <sz val="9"/>
            <color indexed="81"/>
            <rFont val="Tahoma"/>
            <family val="2"/>
            <charset val="238"/>
          </rPr>
          <t xml:space="preserve">Należy wpisać jaki procent w ogrzewaniu stanowi dany rodzaj paliwa
</t>
        </r>
      </text>
    </comment>
    <comment ref="DG3" authorId="0" shapeId="0" xr:uid="{00000000-0006-0000-0100-00001C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DH3" authorId="0" shapeId="0" xr:uid="{80E878B1-A829-4C72-B522-16A6291A464E}">
      <text>
        <r>
          <rPr>
            <sz val="9"/>
            <color indexed="81"/>
            <rFont val="Tahoma"/>
            <family val="2"/>
            <charset val="238"/>
          </rPr>
          <t xml:space="preserve">Należy wpisać jaki procent w ogrzewaniu stanowi dany rodzaj paliwa
</t>
        </r>
      </text>
    </comment>
    <comment ref="DI3" authorId="0" shapeId="0" xr:uid="{73222E9A-41E1-48C7-BDA0-C495330376EE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DJ3" authorId="0" shapeId="0" xr:uid="{00000000-0006-0000-0100-00001D000000}">
      <text>
        <r>
          <rPr>
            <sz val="9"/>
            <color indexed="81"/>
            <rFont val="Tahoma"/>
            <family val="2"/>
            <charset val="238"/>
          </rPr>
          <t xml:space="preserve">Należy wpisać jaki procent w ogrzewaniu stanowi dany rodzaj paliwa
</t>
        </r>
      </text>
    </comment>
    <comment ref="DK3" authorId="0" shapeId="0" xr:uid="{00000000-0006-0000-0100-00001E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DL3" authorId="0" shapeId="0" xr:uid="{00000000-0006-0000-0100-00001F000000}">
      <text>
        <r>
          <rPr>
            <sz val="9"/>
            <color indexed="81"/>
            <rFont val="Tahoma"/>
            <family val="2"/>
            <charset val="238"/>
          </rPr>
          <t xml:space="preserve">Należy wpisać jaki procent w ogrzewaniu stanowi dany rodzaj paliwa
</t>
        </r>
      </text>
    </comment>
    <comment ref="DM3" authorId="0" shapeId="0" xr:uid="{00000000-0006-0000-0100-000020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DN3" authorId="0" shapeId="0" xr:uid="{00000000-0006-0000-0100-000021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DO3" authorId="0" shapeId="0" xr:uid="{00000000-0006-0000-0100-000022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DP3" authorId="0" shapeId="0" xr:uid="{00000000-0006-0000-0100-000023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DQ3" authorId="0" shapeId="0" xr:uid="{00000000-0006-0000-0100-000024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DR3" authorId="0" shapeId="0" xr:uid="{00000000-0006-0000-0100-000025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DS3" authorId="0" shapeId="0" xr:uid="{00000000-0006-0000-0100-000026000000}">
      <text>
        <r>
          <rPr>
            <sz val="9"/>
            <color indexed="81"/>
            <rFont val="Tahoma"/>
            <family val="2"/>
            <charset val="238"/>
          </rPr>
          <t>Wartość obliczeniowa</t>
        </r>
      </text>
    </comment>
    <comment ref="AW4" authorId="1" shapeId="0" xr:uid="{7DC322E1-6460-4D5D-8E22-106559EF4462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modernizacja w 2016</t>
      </text>
    </comment>
    <comment ref="CA6" authorId="2" shapeId="0" xr:uid="{2D08F986-A725-44B2-8FCA-A58ADC168E77}">
      <text>
        <r>
          <rPr>
            <b/>
            <sz val="9"/>
            <color indexed="81"/>
            <rFont val="Tahoma"/>
            <family val="2"/>
            <charset val="238"/>
          </rPr>
          <t>Weronika:</t>
        </r>
        <r>
          <rPr>
            <sz val="9"/>
            <color indexed="81"/>
            <rFont val="Tahoma"/>
            <family val="2"/>
            <charset val="238"/>
          </rPr>
          <t xml:space="preserve">
panele fotowoltaiczne na budynku</t>
        </r>
      </text>
    </comment>
    <comment ref="AA8" authorId="2" shapeId="0" xr:uid="{71F8C040-A109-493B-AD95-C80214A7F4D0}">
      <text>
        <r>
          <rPr>
            <b/>
            <sz val="9"/>
            <color indexed="81"/>
            <rFont val="Tahoma"/>
            <family val="2"/>
            <charset val="238"/>
          </rPr>
          <t>Weronika:</t>
        </r>
        <r>
          <rPr>
            <sz val="9"/>
            <color indexed="81"/>
            <rFont val="Tahoma"/>
            <family val="2"/>
            <charset val="238"/>
          </rPr>
          <t xml:space="preserve">
cyklicznie od 2009</t>
        </r>
      </text>
    </comment>
    <comment ref="Z18" authorId="3" shapeId="0" xr:uid="{00000000-0006-0000-0100-000028000000}">
      <text>
        <r>
          <rPr>
            <b/>
            <sz val="9"/>
            <color indexed="81"/>
            <rFont val="Tahoma"/>
            <family val="2"/>
            <charset val="238"/>
          </rPr>
          <t>Atrium3 Grupa:</t>
        </r>
        <r>
          <rPr>
            <sz val="9"/>
            <color indexed="81"/>
            <rFont val="Tahoma"/>
            <family val="2"/>
            <charset val="238"/>
          </rPr>
          <t xml:space="preserve">
część okien od południowego zachodu(?)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 Stan na 2020 r
</t>
        </r>
      </text>
    </comment>
    <comment ref="B3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 xml:space="preserve">Moc zainstalowanych lamp ulicznych według danych urzędu
</t>
        </r>
      </text>
    </comment>
    <comment ref="C3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Ilosć lamp danej mocy według danych urzędu</t>
        </r>
      </text>
    </comment>
    <comment ref="D3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E3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Wartość stała
</t>
        </r>
      </text>
    </comment>
    <comment ref="F3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  <comment ref="G3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Wartość stała</t>
        </r>
      </text>
    </comment>
    <comment ref="H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 xml:space="preserve">Wartość obliczeniowa
</t>
        </r>
      </text>
    </comment>
  </commentList>
</comments>
</file>

<file path=xl/sharedStrings.xml><?xml version="1.0" encoding="utf-8"?>
<sst xmlns="http://schemas.openxmlformats.org/spreadsheetml/2006/main" count="2182" uniqueCount="443">
  <si>
    <t>Miejscowość</t>
  </si>
  <si>
    <t>Rok budowy</t>
  </si>
  <si>
    <t>Dobrojewo</t>
  </si>
  <si>
    <t>Gościnowo</t>
  </si>
  <si>
    <t>Krobielewko</t>
  </si>
  <si>
    <t>Murzynowo</t>
  </si>
  <si>
    <t>Świniary</t>
  </si>
  <si>
    <t>Trzebiszewo</t>
  </si>
  <si>
    <t>Wiejce</t>
  </si>
  <si>
    <t>Jezierce</t>
  </si>
  <si>
    <t>Kijewice</t>
  </si>
  <si>
    <t>Nowy Dwór</t>
  </si>
  <si>
    <t>Rakowo</t>
  </si>
  <si>
    <t>Warcin</t>
  </si>
  <si>
    <t>Skwierzyna</t>
  </si>
  <si>
    <t>Dębiniec</t>
  </si>
  <si>
    <t>Liczba mieszkańców</t>
  </si>
  <si>
    <t>TAK</t>
  </si>
  <si>
    <t>NIE</t>
  </si>
  <si>
    <t>Odnawialne źródła</t>
  </si>
  <si>
    <t>Przeprowadzona wymiana okien</t>
  </si>
  <si>
    <t>Ciepło z miejskiego systemu (GJ/rok)</t>
  </si>
  <si>
    <t>Węgiel (t/rok)</t>
  </si>
  <si>
    <t>Ekogroszek (t/rok)</t>
  </si>
  <si>
    <t>Gaz ziemny z sieci (m3/rok)</t>
  </si>
  <si>
    <t>Gaz płynny LPG (l/rok)</t>
  </si>
  <si>
    <t>Olej opałowy (l/rok)</t>
  </si>
  <si>
    <t>Biomasa (t/rok)</t>
  </si>
  <si>
    <t>Drewno (m. przestrz./rok)</t>
  </si>
  <si>
    <r>
      <t>Powierzchnia ogrzewana (m</t>
    </r>
    <r>
      <rPr>
        <b/>
        <vertAlign val="superscript"/>
        <sz val="7"/>
        <color theme="0"/>
        <rFont val="Verdana"/>
        <family val="2"/>
        <charset val="238"/>
      </rPr>
      <t>2</t>
    </r>
    <r>
      <rPr>
        <b/>
        <sz val="7"/>
        <color theme="0"/>
        <rFont val="Verdana"/>
        <family val="2"/>
        <charset val="238"/>
      </rPr>
      <t>)</t>
    </r>
  </si>
  <si>
    <t>LPG</t>
  </si>
  <si>
    <t>Ulica</t>
  </si>
  <si>
    <t>Nr domu</t>
  </si>
  <si>
    <t>Liczba kondygnacji</t>
  </si>
  <si>
    <t>Ściany - materiał</t>
  </si>
  <si>
    <t>Ocieplenie ścian</t>
  </si>
  <si>
    <t>Udział % ścian ocieplonych</t>
  </si>
  <si>
    <t>Rok ocieplenia ścian</t>
  </si>
  <si>
    <t>Strop - materiał</t>
  </si>
  <si>
    <t>Rok ocieplenia stropu</t>
  </si>
  <si>
    <t>Okna - materiał</t>
  </si>
  <si>
    <t>Wymienione okna</t>
  </si>
  <si>
    <t>Rok wymiany okien</t>
  </si>
  <si>
    <t>Rodzaj grzejników</t>
  </si>
  <si>
    <t>Rok montażu grzejników</t>
  </si>
  <si>
    <t>Rodzaj węzła cieplnego</t>
  </si>
  <si>
    <t>Rok montażu węzła cieplnego</t>
  </si>
  <si>
    <t>Rury - materiał</t>
  </si>
  <si>
    <t>Rury - rok montażu</t>
  </si>
  <si>
    <t>Izolacja rur w piwnicy</t>
  </si>
  <si>
    <t>Materiał izolacji rur w piwnicy</t>
  </si>
  <si>
    <t>Izolacja pionów c.o.</t>
  </si>
  <si>
    <t>Materiał izolacji pionów c.o.</t>
  </si>
  <si>
    <t>Rok produkcji sieci ciepłowniczej</t>
  </si>
  <si>
    <t>Moc sieci ciepłowniczej (kW)</t>
  </si>
  <si>
    <t>Rok produkcji kotła węglowego</t>
  </si>
  <si>
    <t>Moc kotła węglowego (kW)</t>
  </si>
  <si>
    <t>C.o. z sieci ciepłowniczej</t>
  </si>
  <si>
    <t>C.o. z kotła węglowego</t>
  </si>
  <si>
    <t>C.o. z  kotła gazowego</t>
  </si>
  <si>
    <t>Rok produkcji kotła gazowego</t>
  </si>
  <si>
    <t>Moc kotła gazowego (kW)</t>
  </si>
  <si>
    <t>Inny rodzaj c.o.</t>
  </si>
  <si>
    <t>Rok produkcji dla (kat. "inny rodzaj")</t>
  </si>
  <si>
    <t>Moc dla kat. "inny rodzaj" (kW)</t>
  </si>
  <si>
    <t>Zużycie ciepła sieciowego - taryfa</t>
  </si>
  <si>
    <t>Moc zamówiona (MW)</t>
  </si>
  <si>
    <t>Roczne zużycie (GJ/rok)</t>
  </si>
  <si>
    <t>Zużycie węgla (t/rok)</t>
  </si>
  <si>
    <r>
      <t>Zużycie gazu ziemnego (m</t>
    </r>
    <r>
      <rPr>
        <vertAlign val="superscript"/>
        <sz val="7"/>
        <color theme="1"/>
        <rFont val="Verdana"/>
        <family val="2"/>
        <charset val="238"/>
      </rPr>
      <t>3</t>
    </r>
    <r>
      <rPr>
        <sz val="7"/>
        <color theme="1"/>
        <rFont val="Verdana"/>
        <family val="2"/>
        <charset val="238"/>
      </rPr>
      <t>/rok)</t>
    </r>
  </si>
  <si>
    <t>Zużycie drewna (m przestrz./rok)</t>
  </si>
  <si>
    <t>Zużycie oleju opałowego (l/rok)</t>
  </si>
  <si>
    <t>Orientacyjny roczny koszt ogrzewania budynku w roku (zł)</t>
  </si>
  <si>
    <t>Zużycie energii elektrycznej - taryfa</t>
  </si>
  <si>
    <t>Orientacyjny roczny koszt energii elektrycznej (zł)</t>
  </si>
  <si>
    <t>Planowane lata realizacji termomodernizacji</t>
  </si>
  <si>
    <r>
      <t>Powierzchnia użytkowa (m</t>
    </r>
    <r>
      <rPr>
        <vertAlign val="superscript"/>
        <sz val="7"/>
        <color theme="1"/>
        <rFont val="Verdana"/>
        <family val="2"/>
        <charset val="238"/>
      </rPr>
      <t>2</t>
    </r>
    <r>
      <rPr>
        <sz val="7"/>
        <color theme="1"/>
        <rFont val="Verdana"/>
        <family val="2"/>
        <charset val="238"/>
      </rPr>
      <t>)</t>
    </r>
  </si>
  <si>
    <r>
      <t>Powierzchnia ogrzewana (m</t>
    </r>
    <r>
      <rPr>
        <vertAlign val="superscript"/>
        <sz val="7"/>
        <color theme="1"/>
        <rFont val="Verdana"/>
        <family val="2"/>
        <charset val="238"/>
      </rPr>
      <t>2</t>
    </r>
    <r>
      <rPr>
        <sz val="7"/>
        <color theme="1"/>
        <rFont val="Verdana"/>
        <family val="2"/>
        <charset val="238"/>
      </rPr>
      <t>)</t>
    </r>
  </si>
  <si>
    <t>Sposób przygotowania c.w.u.</t>
  </si>
  <si>
    <t>Długość (m)</t>
  </si>
  <si>
    <t>Szerokość (m)</t>
  </si>
  <si>
    <t>Wysokość (m)</t>
  </si>
  <si>
    <t>Średnia wysokośc kondygnacji (m)</t>
  </si>
  <si>
    <t>Ocieplenie stropu</t>
  </si>
  <si>
    <t>Materiał ocieplenia ścian</t>
  </si>
  <si>
    <t>Grubość izolacji ścian (cm)</t>
  </si>
  <si>
    <t>Materiał ocieplenia stropu</t>
  </si>
  <si>
    <t>Grubość izolacji stropu (cm)</t>
  </si>
  <si>
    <t>Wymienione okna - materiał</t>
  </si>
  <si>
    <t>centralnie - węzeł cieplny</t>
  </si>
  <si>
    <t>centralnie - prąd</t>
  </si>
  <si>
    <t>centralnie - gaz ziemny</t>
  </si>
  <si>
    <t>centralnie - gaz płynny</t>
  </si>
  <si>
    <t>indywidualnie - prąd</t>
  </si>
  <si>
    <t>indywidualnie - gaz ziemny</t>
  </si>
  <si>
    <t>indywidualnie - gaz LPG</t>
  </si>
  <si>
    <t>Rok montażu instalacji c.w.u.</t>
  </si>
  <si>
    <t>Rury c.w.u. - rok montażu</t>
  </si>
  <si>
    <t>Rury c.w.u. - materiał</t>
  </si>
  <si>
    <t>Izolacja rur c.w.u. w piwnicy</t>
  </si>
  <si>
    <t>Materiał izolacji rur c.w.u. w piwnicy</t>
  </si>
  <si>
    <t>Izolacja pionów c.w.u.</t>
  </si>
  <si>
    <t>Materiał izolacji pionów c.w.u.</t>
  </si>
  <si>
    <t>Szacowane nakłady (zł)</t>
  </si>
  <si>
    <t>Nr</t>
  </si>
  <si>
    <t>Moc zamówiona energii elektrycznej (MW)</t>
  </si>
  <si>
    <t>Roczne zużycie energii elektrycznej (MWh)</t>
  </si>
  <si>
    <t>Ilość</t>
  </si>
  <si>
    <t>Moc (W)</t>
  </si>
  <si>
    <t>Drewno (m3)</t>
  </si>
  <si>
    <t>ocieplenie dachu/ stropodachu redukcja od 8%-20%</t>
  </si>
  <si>
    <t>całkowita oszczędność po dociepleniu przegród zewnetrznych %</t>
  </si>
  <si>
    <t>Wskaźnik zapotrzebowania na energię użytkową kWh/m2*</t>
  </si>
  <si>
    <t xml:space="preserve">Wh* przed termomodernizacją </t>
  </si>
  <si>
    <t>Wins* Przed termomodernizacją</t>
  </si>
  <si>
    <t xml:space="preserve">Wh* po termomodernizacji </t>
  </si>
  <si>
    <t>Wins* po termomodernizacji</t>
  </si>
  <si>
    <t>Wskaźniki emisji dla najczęściej stosowanych typów paliwa</t>
  </si>
  <si>
    <t>Benzyna silnikowa</t>
  </si>
  <si>
    <t>Olej napędowy</t>
  </si>
  <si>
    <t>Olej opałowy</t>
  </si>
  <si>
    <t>Antracyt</t>
  </si>
  <si>
    <t>Pozostały węgiel bitumiczny</t>
  </si>
  <si>
    <t>Węgiel podbitumiczny</t>
  </si>
  <si>
    <t>Węgiel brunatny</t>
  </si>
  <si>
    <t>Gaz ziemny</t>
  </si>
  <si>
    <t>Odpady komunalne</t>
  </si>
  <si>
    <t>Drewno</t>
  </si>
  <si>
    <t>Olej roślinny</t>
  </si>
  <si>
    <t>biodisel</t>
  </si>
  <si>
    <t>Bioetanol</t>
  </si>
  <si>
    <t>Energia słoneczna</t>
  </si>
  <si>
    <t>Energia geotermalna</t>
  </si>
  <si>
    <t>Rodzaj paliwa</t>
  </si>
  <si>
    <t>Standardowy wskaźnik emisji [t CO2/Mwh</t>
  </si>
  <si>
    <t>Standardowy wskaźnik emisji [kg CO2/GJ</t>
  </si>
  <si>
    <t>Gaz propan-butan</t>
  </si>
  <si>
    <t>energia [kWh/m2]</t>
  </si>
  <si>
    <t>Przyjęte wartości energi potrzebnej do ogrzania budynku w [kWh/m2]</t>
  </si>
  <si>
    <t xml:space="preserve">Rok budowy </t>
  </si>
  <si>
    <t>do 1966</t>
  </si>
  <si>
    <t>240-350</t>
  </si>
  <si>
    <t>1967-1985</t>
  </si>
  <si>
    <t>240-280</t>
  </si>
  <si>
    <t>1985-1992</t>
  </si>
  <si>
    <t>160-200</t>
  </si>
  <si>
    <t>1993-1997</t>
  </si>
  <si>
    <t>120-160</t>
  </si>
  <si>
    <t>po 1998</t>
  </si>
  <si>
    <t>90-120</t>
  </si>
  <si>
    <t>Energia elektryczna</t>
  </si>
  <si>
    <t>Liczba godzin pracy oświetlenia [h/rok]</t>
  </si>
  <si>
    <t>Suma</t>
  </si>
  <si>
    <t>Ocieplenie ścian redukcja od 25%-35%</t>
  </si>
  <si>
    <t>Wielkość wykożystania ogrzewania drewnem [%]</t>
  </si>
  <si>
    <t>Rodzaj emisji</t>
  </si>
  <si>
    <t>Transport</t>
  </si>
  <si>
    <t>Oświetlenie ulic</t>
  </si>
  <si>
    <t>Tabela 1</t>
  </si>
  <si>
    <t>Tabela 2</t>
  </si>
  <si>
    <t>Tabela 3</t>
  </si>
  <si>
    <t>Tabela 4</t>
  </si>
  <si>
    <t>Redukcja  emisji CO2 w danym roku [%]</t>
  </si>
  <si>
    <t>Emisja CO2 w danym roku [t CO2/r]</t>
  </si>
  <si>
    <t>Zestawienie emisji CO2 wszystkich działów w danym roku</t>
  </si>
  <si>
    <t>Rodzaj lampy zainstalowanej obecnie r.</t>
  </si>
  <si>
    <t>Wskaźnik emisji [t CO2/MWh]</t>
  </si>
  <si>
    <t>Suma emisja CO2 w danym roku    [kg CO2]</t>
  </si>
  <si>
    <t>Emisja CO2 w danym roku  ze spalania gazu  [kg CO2]</t>
  </si>
  <si>
    <t>Emisja CO2 w danym roku ze spalania węgla [kg CO2]</t>
  </si>
  <si>
    <t>Emisja CO2 w danym roku  ze spalania drewna [kg CO2]</t>
  </si>
  <si>
    <t>EEmisja CO2 w danym roku  ze zużycia prądu [kg CO2]</t>
  </si>
  <si>
    <t>Suma emisja CO2 wdanym roku         [t CO2]</t>
  </si>
  <si>
    <t>Wielkość wykorzystania ogrzewania gazem  [%]</t>
  </si>
  <si>
    <t>Wielkość wykorzystania ogrzewania węglem [%]</t>
  </si>
  <si>
    <t>Wielkość wykorzystania ogrzewania drewnem [%]</t>
  </si>
  <si>
    <t>Wielkość wykorzystania ogrzewania prądem [%]</t>
  </si>
  <si>
    <t>Zużycie gazu płynnego LPG (m3/rok)</t>
  </si>
  <si>
    <t>Zużycie innego materiału (m3/rok)</t>
  </si>
  <si>
    <t>b/d</t>
  </si>
  <si>
    <t>stalowe</t>
  </si>
  <si>
    <t>styropian</t>
  </si>
  <si>
    <t>Nie</t>
  </si>
  <si>
    <t>gaz ziemny</t>
  </si>
  <si>
    <t>gaz</t>
  </si>
  <si>
    <t>benzyna</t>
  </si>
  <si>
    <t>n/d</t>
  </si>
  <si>
    <t>plastikowe</t>
  </si>
  <si>
    <t>Tak</t>
  </si>
  <si>
    <t>Lampy LED</t>
  </si>
  <si>
    <t>prąd</t>
  </si>
  <si>
    <t>Budownictwo użyteczności publicznej</t>
  </si>
  <si>
    <t>Tabela 5</t>
  </si>
  <si>
    <t>kocioł olejowy</t>
  </si>
  <si>
    <t>Wielkość wykorzystania ogrzewania olejem [%]</t>
  </si>
  <si>
    <t>Zapotrzebowanie na energię użytkową w 2020 r. [GJ]</t>
  </si>
  <si>
    <t>Wielkość wykorzystania ogrzewania olejem opałowym [%]</t>
  </si>
  <si>
    <t>wymiana okien i drzw 10%-15%  (do 2010 przyjęto 10% po 2010 r przyjęto 15%, po 2015 przyjęto 20%)</t>
  </si>
  <si>
    <t>Emisja CO2 w danym roku ze spalania oleju opałowego [kg CO2]</t>
  </si>
  <si>
    <t>motocykle i motorowery</t>
  </si>
  <si>
    <t>ciągniki rolnicze</t>
  </si>
  <si>
    <t>autobusy</t>
  </si>
  <si>
    <t>kleina</t>
  </si>
  <si>
    <t>brak</t>
  </si>
  <si>
    <t>kominek</t>
  </si>
  <si>
    <t>Rodzaj budynku użyteczności publicznej</t>
  </si>
  <si>
    <t>Łączna  moc oświetlenia stan na 2020 r. [kW]</t>
  </si>
  <si>
    <t>Emisja CO2 z energii elektrycznej w 2020 [t CO2]</t>
  </si>
  <si>
    <t xml:space="preserve">Zużycie energi elektrycznejw w 2020 r.  [MWh/rok] </t>
  </si>
  <si>
    <t>wełna mineralna</t>
  </si>
  <si>
    <t>elektryczne</t>
  </si>
  <si>
    <t>montaż OZE</t>
  </si>
  <si>
    <t>t/rok</t>
  </si>
  <si>
    <t>∑ MWh</t>
  </si>
  <si>
    <t>MWh</t>
  </si>
  <si>
    <t>MWh - sieci ciepłownicze</t>
  </si>
  <si>
    <t>MWh - pozostałe</t>
  </si>
  <si>
    <t>Określenie zapotrzebowania na energię do ogrzewania lokali</t>
  </si>
  <si>
    <t>śr. pow. mieszkania w gminie:</t>
  </si>
  <si>
    <t>mieszkania zbudowane w latach (oszacowano na podstawie danych GUS i Urzędu Gminy):</t>
  </si>
  <si>
    <t>do 1944</t>
  </si>
  <si>
    <t>1945 - 1970</t>
  </si>
  <si>
    <t>1971 - 1978</t>
  </si>
  <si>
    <t>1979 - 1988</t>
  </si>
  <si>
    <t>1989 - 1999</t>
  </si>
  <si>
    <t>&gt; 2000 r.</t>
  </si>
  <si>
    <t xml:space="preserve">ilość mieszkań prywatnych w danej grupie wiekowej </t>
  </si>
  <si>
    <t>suma:</t>
  </si>
  <si>
    <t xml:space="preserve"> -</t>
  </si>
  <si>
    <t xml:space="preserve">Szacowany udział danego źródła energii w ogrzewaniu mieszkań </t>
  </si>
  <si>
    <t>źródło ciepła</t>
  </si>
  <si>
    <t>udział %</t>
  </si>
  <si>
    <t>wolumen energii uzyskanej z danego paliwa [MWh]</t>
  </si>
  <si>
    <t>WE wskaźnik emisji [Mg/MWh]</t>
  </si>
  <si>
    <t>poziom emisji [t]</t>
  </si>
  <si>
    <t>węgiel kamienny</t>
  </si>
  <si>
    <t>sieć ciepłownicza</t>
  </si>
  <si>
    <t>biomasa</t>
  </si>
  <si>
    <t>olej opałowy</t>
  </si>
  <si>
    <t>en.elektryczna</t>
  </si>
  <si>
    <t>%</t>
  </si>
  <si>
    <t>t</t>
  </si>
  <si>
    <t>↑</t>
  </si>
  <si>
    <t>Budownictwo mieszkaniowe</t>
  </si>
  <si>
    <t>Zużycie energii finalnej w 2020  [GJ]</t>
  </si>
  <si>
    <t>TRANSPORT PRYWATNY</t>
  </si>
  <si>
    <t>dane z CEPIK (zakupione):</t>
  </si>
  <si>
    <t>pojazdy zarejestrowane na terenie gminy</t>
  </si>
  <si>
    <t>(sztuk)</t>
  </si>
  <si>
    <r>
      <rPr>
        <sz val="11"/>
        <color theme="1"/>
        <rFont val="Verdana"/>
        <family val="2"/>
        <charset val="238"/>
      </rPr>
      <t>emisja CO</t>
    </r>
    <r>
      <rPr>
        <vertAlign val="subscript"/>
        <sz val="11"/>
        <color rgb="FF000000"/>
        <rFont val="Verdana"/>
        <family val="2"/>
        <charset val="238"/>
      </rPr>
      <t>2</t>
    </r>
    <r>
      <rPr>
        <sz val="11"/>
        <color theme="1"/>
        <rFont val="Verdana"/>
        <family val="2"/>
        <charset val="238"/>
      </rPr>
      <t xml:space="preserve"> [ton]</t>
    </r>
  </si>
  <si>
    <t>ciągniki siodłowe</t>
  </si>
  <si>
    <t>motocykle, motorowery</t>
  </si>
  <si>
    <t>samochody ciężarowe (benzyna)</t>
  </si>
  <si>
    <r>
      <rPr>
        <sz val="11"/>
        <color theme="1"/>
        <rFont val="Verdana"/>
        <family val="2"/>
        <charset val="238"/>
      </rPr>
      <t>gęstość paliwa [t/m</t>
    </r>
    <r>
      <rPr>
        <vertAlign val="superscript"/>
        <sz val="11"/>
        <color rgb="FF000000"/>
        <rFont val="Verdana"/>
        <family val="2"/>
        <charset val="238"/>
      </rPr>
      <t>3</t>
    </r>
    <r>
      <rPr>
        <sz val="11"/>
        <color theme="1"/>
        <rFont val="Verdana"/>
        <family val="2"/>
        <charset val="238"/>
      </rPr>
      <t>]</t>
    </r>
  </si>
  <si>
    <t>samochody ciężarowe</t>
  </si>
  <si>
    <t>samochody osobowe (tylko benzyna)</t>
  </si>
  <si>
    <t>ON</t>
  </si>
  <si>
    <t>samochody osobowe (plus gaz)</t>
  </si>
  <si>
    <t>samochody osobowe (olej napędowy)</t>
  </si>
  <si>
    <t>samochody hybrydowe i elektryczne</t>
  </si>
  <si>
    <t>CIĄGNIKI ROLNICZE</t>
  </si>
  <si>
    <t>samochody osobowe</t>
  </si>
  <si>
    <t xml:space="preserve">zużycie paliwa przez ciągniki obliczono wg formuły: </t>
  </si>
  <si>
    <t>diesel</t>
  </si>
  <si>
    <t>CIĄGNIKI  ROLNICZE</t>
  </si>
  <si>
    <r>
      <rPr>
        <sz val="11"/>
        <color theme="1"/>
        <rFont val="Verdana"/>
        <family val="2"/>
        <charset val="238"/>
      </rPr>
      <t xml:space="preserve">ilość hektarów użytków rolnych x </t>
    </r>
    <r>
      <rPr>
        <sz val="11"/>
        <color rgb="FFFF0000"/>
        <rFont val="Verdana"/>
        <family val="2"/>
        <charset val="238"/>
      </rPr>
      <t>80</t>
    </r>
    <r>
      <rPr>
        <sz val="11"/>
        <color theme="1"/>
        <rFont val="Verdana"/>
        <family val="2"/>
        <charset val="238"/>
      </rPr>
      <t xml:space="preserve"> litrów ON/ha </t>
    </r>
  </si>
  <si>
    <t>ilość pojazdów</t>
  </si>
  <si>
    <t>UWAGA! zużycie ON wynika z powierzchni użytków rolnych w gminie!</t>
  </si>
  <si>
    <t>ON - olej napędowy</t>
  </si>
  <si>
    <t>średni przebieg roczny [km] na terenie gminy</t>
  </si>
  <si>
    <t>ha</t>
  </si>
  <si>
    <t>użytki rolne</t>
  </si>
  <si>
    <t>śr. zużycie paliwa [litrów/100 km]</t>
  </si>
  <si>
    <t>l/ha</t>
  </si>
  <si>
    <t>zużycie ON na 1 ha</t>
  </si>
  <si>
    <r>
      <t>∑</t>
    </r>
    <r>
      <rPr>
        <sz val="11"/>
        <color theme="1"/>
        <rFont val="Verdana"/>
        <family val="2"/>
        <charset val="238"/>
      </rPr>
      <t xml:space="preserve"> zużycia (litrów)</t>
    </r>
  </si>
  <si>
    <t>l</t>
  </si>
  <si>
    <t>całkowite zużycie ON (litrów)</t>
  </si>
  <si>
    <r>
      <t>gęstość [t/m</t>
    </r>
    <r>
      <rPr>
        <vertAlign val="superscript"/>
        <sz val="11"/>
        <color rgb="FF000000"/>
        <rFont val="Verdana"/>
        <family val="2"/>
        <charset val="238"/>
      </rPr>
      <t>3</t>
    </r>
    <r>
      <rPr>
        <sz val="11"/>
        <color rgb="FF000000"/>
        <rFont val="Verdana"/>
        <family val="2"/>
        <charset val="238"/>
      </rPr>
      <t>]</t>
    </r>
  </si>
  <si>
    <t>ilość ton paliwa</t>
  </si>
  <si>
    <t>∑ ton</t>
  </si>
  <si>
    <t>∑ wartość energet. [MWh]</t>
  </si>
  <si>
    <r>
      <rPr>
        <sz val="11"/>
        <color theme="1"/>
        <rFont val="Verdana"/>
        <family val="2"/>
        <charset val="238"/>
      </rPr>
      <t>współczynnik emisji CO</t>
    </r>
    <r>
      <rPr>
        <vertAlign val="subscript"/>
        <sz val="11"/>
        <color rgb="FF000000"/>
        <rFont val="Verdana"/>
        <family val="2"/>
        <charset val="238"/>
      </rPr>
      <t xml:space="preserve">2 </t>
    </r>
    <r>
      <rPr>
        <sz val="11"/>
        <color theme="1"/>
        <rFont val="Verdana"/>
        <family val="2"/>
        <charset val="238"/>
      </rPr>
      <t>[Mg/MWh]</t>
    </r>
  </si>
  <si>
    <t>paliwo napędowe</t>
  </si>
  <si>
    <t xml:space="preserve">zużyta energia z paliw [MWh] </t>
  </si>
  <si>
    <r>
      <t>emisja CO</t>
    </r>
    <r>
      <rPr>
        <b/>
        <vertAlign val="subscript"/>
        <sz val="11"/>
        <color rgb="FF000000"/>
        <rFont val="Verdana"/>
        <family val="2"/>
        <charset val="238"/>
      </rPr>
      <t xml:space="preserve">2 </t>
    </r>
    <r>
      <rPr>
        <b/>
        <sz val="11"/>
        <color rgb="FF000000"/>
        <rFont val="Verdana"/>
        <family val="2"/>
        <charset val="238"/>
      </rPr>
      <t>[t/rok]</t>
    </r>
  </si>
  <si>
    <t>BUDOWNICTWO MIESZKANIOWE</t>
  </si>
  <si>
    <r>
      <t>całkowita emisja CO</t>
    </r>
    <r>
      <rPr>
        <vertAlign val="subscript"/>
        <sz val="11"/>
        <color rgb="FF000000"/>
        <rFont val="Verdana"/>
        <family val="2"/>
        <charset val="238"/>
      </rPr>
      <t xml:space="preserve">2 </t>
    </r>
    <r>
      <rPr>
        <sz val="11"/>
        <color rgb="FF000000"/>
        <rFont val="Verdana"/>
        <family val="2"/>
        <charset val="238"/>
      </rPr>
      <t>[t]</t>
    </r>
  </si>
  <si>
    <r>
      <t>emisja CO</t>
    </r>
    <r>
      <rPr>
        <vertAlign val="subscript"/>
        <sz val="11"/>
        <color rgb="FF000000"/>
        <rFont val="Verdana"/>
        <family val="2"/>
        <charset val="238"/>
      </rPr>
      <t xml:space="preserve">2 </t>
    </r>
    <r>
      <rPr>
        <sz val="11"/>
        <color rgb="FF000000"/>
        <rFont val="Verdana"/>
        <family val="2"/>
        <charset val="238"/>
      </rPr>
      <t>z sieci ciepłowniczych [t]</t>
    </r>
  </si>
  <si>
    <r>
      <t>emisja CO</t>
    </r>
    <r>
      <rPr>
        <vertAlign val="subscript"/>
        <sz val="11"/>
        <color rgb="FF000000"/>
        <rFont val="Verdana"/>
        <family val="2"/>
        <charset val="238"/>
      </rPr>
      <t xml:space="preserve">2 </t>
    </r>
    <r>
      <rPr>
        <sz val="11"/>
        <color rgb="FF000000"/>
        <rFont val="Verdana"/>
        <family val="2"/>
        <charset val="238"/>
      </rPr>
      <t>z pozostałych źródeł [t]</t>
    </r>
  </si>
  <si>
    <r>
      <rPr>
        <sz val="11"/>
        <color theme="1"/>
        <rFont val="Verdana"/>
        <family val="2"/>
        <charset val="238"/>
      </rPr>
      <t>m</t>
    </r>
    <r>
      <rPr>
        <vertAlign val="superscript"/>
        <sz val="11"/>
        <color rgb="FF000000"/>
        <rFont val="Verdana"/>
        <family val="2"/>
        <charset val="238"/>
      </rPr>
      <t>2</t>
    </r>
    <r>
      <rPr>
        <sz val="11"/>
        <color rgb="FF000000"/>
        <rFont val="Verdana"/>
        <family val="2"/>
        <charset val="238"/>
      </rPr>
      <t xml:space="preserve"> (źródło: GUS)</t>
    </r>
  </si>
  <si>
    <r>
      <rPr>
        <sz val="11"/>
        <color theme="1"/>
        <rFont val="Verdana"/>
        <family val="2"/>
        <charset val="238"/>
      </rPr>
      <t>średni współczynnik zapotrzebowania na ogrzanie 1 m</t>
    </r>
    <r>
      <rPr>
        <vertAlign val="superscript"/>
        <sz val="11"/>
        <color rgb="FF000000"/>
        <rFont val="Verdana"/>
        <family val="2"/>
        <charset val="238"/>
      </rPr>
      <t xml:space="preserve">2 </t>
    </r>
    <r>
      <rPr>
        <sz val="11"/>
        <color rgb="FF000000"/>
        <rFont val="Verdana"/>
        <family val="2"/>
        <charset val="238"/>
      </rPr>
      <t>[kWh/m</t>
    </r>
    <r>
      <rPr>
        <vertAlign val="superscript"/>
        <sz val="11"/>
        <color rgb="FF000000"/>
        <rFont val="Verdana"/>
        <family val="2"/>
        <charset val="238"/>
      </rPr>
      <t>2</t>
    </r>
    <r>
      <rPr>
        <sz val="11"/>
        <color rgb="FF000000"/>
        <rFont val="Verdana"/>
        <family val="2"/>
        <charset val="238"/>
      </rPr>
      <t>]</t>
    </r>
  </si>
  <si>
    <t>mieszkania prywatne</t>
  </si>
  <si>
    <r>
      <rPr>
        <sz val="11"/>
        <color theme="1"/>
        <rFont val="Verdana"/>
        <family val="2"/>
        <charset val="238"/>
      </rPr>
      <t xml:space="preserve">pierwotne TEORETYCZNE zapotrzebowanie na energię do ogrzania mieszkań </t>
    </r>
    <r>
      <rPr>
        <sz val="11"/>
        <color rgb="FF000000"/>
        <rFont val="Verdana"/>
        <family val="2"/>
        <charset val="238"/>
      </rPr>
      <t>[MWh/rok]</t>
    </r>
  </si>
  <si>
    <r>
      <rPr>
        <sz val="11"/>
        <color theme="1"/>
        <rFont val="Verdana"/>
        <family val="2"/>
        <charset val="238"/>
      </rPr>
      <t xml:space="preserve">skorygowane zapotrzebowanie na energię do ogrzania mieszkań </t>
    </r>
    <r>
      <rPr>
        <sz val="11"/>
        <color rgb="FF000000"/>
        <rFont val="Verdana"/>
        <family val="2"/>
        <charset val="238"/>
      </rPr>
      <t>[MWh/rok]</t>
    </r>
  </si>
  <si>
    <t>dane nt. % udziału paliw zaczerpnięto z przeprowadzonej ankietyzacji, której wyniki znajdują się poniżej</t>
  </si>
  <si>
    <t>Typ budynku</t>
  </si>
  <si>
    <t>Wiek budynku</t>
  </si>
  <si>
    <t>Wykonana termomodernizacja ścian</t>
  </si>
  <si>
    <t>Wykonana termomodernizacja stropu/dachu</t>
  </si>
  <si>
    <t>Rok przeprowadzenia termomodernizacji przegród zewnętrznych</t>
  </si>
  <si>
    <t>Przeprowadzona wymiana drzwi</t>
  </si>
  <si>
    <t>Rok dokonania wymiany stolarki zewnętrznej</t>
  </si>
  <si>
    <t>Sposób ogrzewania</t>
  </si>
  <si>
    <t>Koszt energii elektrycznej w okresie dwumiesięcznym (zł)</t>
  </si>
  <si>
    <t>Planowane modernizacje w budynku w najbliższych latach</t>
  </si>
  <si>
    <t>Kolumna1</t>
  </si>
  <si>
    <t>wolnostojący</t>
  </si>
  <si>
    <t>-</t>
  </si>
  <si>
    <t>Częściowo</t>
  </si>
  <si>
    <t>powyżej 800 zł</t>
  </si>
  <si>
    <t>inny</t>
  </si>
  <si>
    <t>Wymienione</t>
  </si>
  <si>
    <t>węgiel (miał)</t>
  </si>
  <si>
    <t>400-500 zł</t>
  </si>
  <si>
    <t>500-600 zł</t>
  </si>
  <si>
    <t>węgiel (ekogroszek)</t>
  </si>
  <si>
    <t>200-300 zł</t>
  </si>
  <si>
    <t>300-400 zł</t>
  </si>
  <si>
    <t>Stare</t>
  </si>
  <si>
    <t>100-200 zł</t>
  </si>
  <si>
    <t>700-800 zł</t>
  </si>
  <si>
    <t>Naprusewo</t>
  </si>
  <si>
    <t xml:space="preserve">Sienno </t>
  </si>
  <si>
    <t>Tomaszewo</t>
  </si>
  <si>
    <t xml:space="preserve"> Ostrowite</t>
  </si>
  <si>
    <t>Ostrowite</t>
  </si>
  <si>
    <t>Giewartów</t>
  </si>
  <si>
    <t>Przecław</t>
  </si>
  <si>
    <t xml:space="preserve">Szyszłowskie Holendry </t>
  </si>
  <si>
    <t xml:space="preserve">Gostuń </t>
  </si>
  <si>
    <t xml:space="preserve"> Kosewo</t>
  </si>
  <si>
    <t>Kąpiel</t>
  </si>
  <si>
    <t>2003-2018</t>
  </si>
  <si>
    <t>b /d</t>
  </si>
  <si>
    <t>fotowoltaika</t>
  </si>
  <si>
    <t>nie posiadam</t>
  </si>
  <si>
    <t>nie planuję modernizcji</t>
  </si>
  <si>
    <t>wymiana źródła ciepła</t>
  </si>
  <si>
    <t>wymiana stolarki okiennej / drzwiowej</t>
  </si>
  <si>
    <t>docieplenie przegród zewnętrznych</t>
  </si>
  <si>
    <t>Doły</t>
  </si>
  <si>
    <t>biomasa (słoma)</t>
  </si>
  <si>
    <t>Kosewo</t>
  </si>
  <si>
    <t>Giewartów Holendry</t>
  </si>
  <si>
    <t>Izdebno</t>
  </si>
  <si>
    <t>Kolumna2</t>
  </si>
  <si>
    <t>wymiana źródła ciepła/ wymiana stolarki drzwiowej</t>
  </si>
  <si>
    <t>docieplenie przegród zewnętrznych/wymiana stolarki okiennej i drzwiowej</t>
  </si>
  <si>
    <t>Wiktorowo</t>
  </si>
  <si>
    <t>Kania</t>
  </si>
  <si>
    <t>Mieczownica</t>
  </si>
  <si>
    <t>Siernicze Małe</t>
  </si>
  <si>
    <t>Lucynowo</t>
  </si>
  <si>
    <t>Jonotki</t>
  </si>
  <si>
    <t>wolumen oszczędności związany z obniżeniem o 25% zapotrzebowania na ciepło po przeprowadzeniu ocieplenia przegód zewnętrznych w przypadku 75% mieszkań (na podstawie danych ankietowych)</t>
  </si>
  <si>
    <t>wolumen oszczędności związany z obniżeniem o 15% zapotrzebowania na ciepło po przeprowadzeniu wymiany okien w przypadku 88% mieszkań (na podstawie badań ankietowych)</t>
  </si>
  <si>
    <t>Wysokoprężne lampy sodowe</t>
  </si>
  <si>
    <t>Rtęciowe</t>
  </si>
  <si>
    <t>Obliczenia zużycia energii elektrycznej na oswietlenie uliczne w 2020 roku</t>
  </si>
  <si>
    <t>Urząd Gminy Ostrowite</t>
  </si>
  <si>
    <t>Lipowa</t>
  </si>
  <si>
    <t>elementy drobnowymiarowe</t>
  </si>
  <si>
    <t>żelbetowy wentylowany</t>
  </si>
  <si>
    <t>2022-2023</t>
  </si>
  <si>
    <t>Toaleta Publiczna w Giewartowie</t>
  </si>
  <si>
    <t>Grota Roweckiego</t>
  </si>
  <si>
    <t>drewniany podwieszany</t>
  </si>
  <si>
    <t>Toaleta Publiczna w Kani</t>
  </si>
  <si>
    <t>Środowiskowy Dom Samopomocy w Lucynowie</t>
  </si>
  <si>
    <t>żelbetowy</t>
  </si>
  <si>
    <t>Świetlica wiejska Siernicze Małe</t>
  </si>
  <si>
    <t>1922</t>
  </si>
  <si>
    <t>drewniany</t>
  </si>
  <si>
    <t>2014 i 2020</t>
  </si>
  <si>
    <t>piec kaflowy</t>
  </si>
  <si>
    <t>Świetlica wiejska Naprusewo</t>
  </si>
  <si>
    <t>2013</t>
  </si>
  <si>
    <t>drewniane</t>
  </si>
  <si>
    <t>grzejniki elektryczne</t>
  </si>
  <si>
    <t>Świetlica wiejska Mieczownica</t>
  </si>
  <si>
    <t>taki sam jak co</t>
  </si>
  <si>
    <t>Świetlica wiejska w Lucynowie</t>
  </si>
  <si>
    <t>Świetlica wiejska w Lipnicy</t>
  </si>
  <si>
    <t>Lipnica</t>
  </si>
  <si>
    <t>pec kaflowy</t>
  </si>
  <si>
    <t>Świetlica wiejska w Kani</t>
  </si>
  <si>
    <t>piec kominkowy</t>
  </si>
  <si>
    <t>Świetlica wiejska OSP Jarotki</t>
  </si>
  <si>
    <t>Jarotki</t>
  </si>
  <si>
    <t>1970-1980</t>
  </si>
  <si>
    <t>taki jak c.o.</t>
  </si>
  <si>
    <t>Świetlica wiejska w Izdebnie</t>
  </si>
  <si>
    <t>Świetlica wiejska Giewartów Holendry</t>
  </si>
  <si>
    <t>Świetlica wiejska w Dołach</t>
  </si>
  <si>
    <t>żelbeton</t>
  </si>
  <si>
    <t>Ośrodek zdrowia w Giewartowie</t>
  </si>
  <si>
    <t>1C</t>
  </si>
  <si>
    <t>TERIVA</t>
  </si>
  <si>
    <t>aluminium</t>
  </si>
  <si>
    <t>Ośrodek zdrowia w Ostrowitem</t>
  </si>
  <si>
    <t>Zachodnia</t>
  </si>
  <si>
    <t>2022-2024</t>
  </si>
  <si>
    <t>Gminny Klub Seniora w Giewartowie</t>
  </si>
  <si>
    <t>Armii Krajowej</t>
  </si>
  <si>
    <t>monolityczny</t>
  </si>
  <si>
    <t>płytowe</t>
  </si>
  <si>
    <t>Budynek socjalno-gospodarczy - Stadion</t>
  </si>
  <si>
    <t>Jeziorna</t>
  </si>
  <si>
    <t>energia elektryczna</t>
  </si>
  <si>
    <t>Gminna Biblioteka Publiczna i Poczta</t>
  </si>
  <si>
    <t>Szkoła Podstawowa w Giewartowie</t>
  </si>
  <si>
    <t>2010-2015</t>
  </si>
  <si>
    <t>60, 190 i 250</t>
  </si>
  <si>
    <t>2022-2025</t>
  </si>
  <si>
    <t>Szkoła Podstawowa im. Ludwiki Jakubowicz w Ostrowitem</t>
  </si>
  <si>
    <t>Szkolna</t>
  </si>
  <si>
    <t>Emisja CO2 w 2007r.      [t CO2/r]</t>
  </si>
  <si>
    <t>przed 1966</t>
  </si>
  <si>
    <t>Redukcja emisji CO2 w stosunku do roku 2007 [t CO2]</t>
  </si>
  <si>
    <t>Redukcja emisji CO2 w stosunku do roku 2007 - stan na dany rok [%]</t>
  </si>
  <si>
    <t>Redukcja emisji CO2 w stosunku do roku 2007 - stan na 2020 r [%]</t>
  </si>
  <si>
    <t>Zużycie energii finalnej w 2007  [GJ]</t>
  </si>
  <si>
    <t>Zmniejszenie zużycia energii w stosunku do roku 2007 [GJ]</t>
  </si>
  <si>
    <t>Planowane ocieplenie elewacji do 2027 r.</t>
  </si>
  <si>
    <t>Planowane ocieplenie dachu do 2027 r.</t>
  </si>
  <si>
    <t>Planowana wymiana okien do 2027 r.</t>
  </si>
  <si>
    <t>Planowana wymiana drzwi do 2027 r.</t>
  </si>
  <si>
    <t>Planowana wymiana lub modernizacja źródła ciepła do 2027 r.</t>
  </si>
  <si>
    <t>Zapotrzebowanie na energię użytkową  w 2007 r. lub w roku budowy [kWh]</t>
  </si>
  <si>
    <t>Zapotrzebowanie na energię użytkową w 2007 r. lub w roku budowy [GJ]</t>
  </si>
  <si>
    <t>Zapotrzebowanie na energię pierwotną w 2007 r. lub w roku budowy [GJ]</t>
  </si>
  <si>
    <t>Emisja CO2 w 2007 r lub w roku budowy ze spalania gazu  [kg CO2]</t>
  </si>
  <si>
    <t>Emisja CO2 w 2007 r lub w roku budowy ze spalania węgla [kg CO2]</t>
  </si>
  <si>
    <t>Emisja CO2 w 2017 r lub w roku budowy ze spalania drewna [kg CO2]</t>
  </si>
  <si>
    <t>Emisja CO2 w 2007 r lub w roku budowy ze spalania oleju [kg CO2]</t>
  </si>
  <si>
    <t>Emisja CO2 w 2007 r lub w roku budowy ze ze zużycia prądu [kg CO2]</t>
  </si>
  <si>
    <t>Suma emisja CO2 w 2007 r lub w roku budowy    [kg CO2]</t>
  </si>
  <si>
    <t>Suma emisja CO2 w 2007 r lub w roku budowy    [t CO2]</t>
  </si>
  <si>
    <t>Zapotrzebowanie na energię pierwotną/finalną w 2020 r.  [GJ]</t>
  </si>
  <si>
    <t>Różnica w zużycu energii pierwotnej pomiędzy danym rokiem  a 2007r [GJ/ rok]</t>
  </si>
  <si>
    <t>Różnica w zużycu energii pierwotnej pomiędzy danym rokiem  a 2007r [%]</t>
  </si>
  <si>
    <t>Redukcja emisji CO2 w danym roku w stosunku do roku2007 [t CO2]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</si>
</sst>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"/>
    <numFmt numFmtId="166" formatCode="0.000"/>
    <numFmt numFmtId="167" formatCode="#,##0.0"/>
    <numFmt numFmtId="168" formatCode="_-* #,##0.00\ _z_ł_-;\-* #,##0.00\ _z_ł_-;_-* &quot;-&quot;??\ _z_ł_-;_-@_-"/>
  </numFmts>
  <fonts count="40">
    <font>
      <sz val="11"/>
      <color theme="1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vertAlign val="superscript"/>
      <sz val="7"/>
      <color theme="1"/>
      <name val="Verdana"/>
      <family val="2"/>
      <charset val="238"/>
    </font>
    <font>
      <b/>
      <sz val="7"/>
      <color theme="0"/>
      <name val="Verdana"/>
      <family val="2"/>
      <charset val="238"/>
    </font>
    <font>
      <b/>
      <vertAlign val="superscript"/>
      <sz val="7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sz val="7"/>
      <color rgb="FF000000"/>
      <name val="Verdana"/>
      <family val="2"/>
      <charset val="238"/>
    </font>
    <font>
      <sz val="11"/>
      <color rgb="FF006100"/>
      <name val="Calibri"/>
      <family val="2"/>
      <charset val="238"/>
      <scheme val="minor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7"/>
      <color theme="1"/>
      <name val="Verdana"/>
    </font>
    <font>
      <sz val="11"/>
      <color rgb="FF000000"/>
      <name val="Czcionka tekstu podstawowego"/>
      <family val="2"/>
      <charset val="238"/>
    </font>
    <font>
      <sz val="11"/>
      <color rgb="FF000000"/>
      <name val="Verdana"/>
      <family val="2"/>
      <charset val="238"/>
    </font>
    <font>
      <b/>
      <sz val="20"/>
      <color theme="4" tint="-0.499984740745262"/>
      <name val="Verdana"/>
      <family val="2"/>
      <charset val="238"/>
    </font>
    <font>
      <sz val="11"/>
      <color theme="4" tint="-0.499984740745262"/>
      <name val="Verdana"/>
      <family val="2"/>
      <charset val="238"/>
    </font>
    <font>
      <b/>
      <sz val="11"/>
      <color theme="4" tint="-0.499984740745262"/>
      <name val="Verdana"/>
      <family val="2"/>
      <charset val="238"/>
    </font>
    <font>
      <b/>
      <sz val="11"/>
      <color rgb="FF000000"/>
      <name val="Verdana"/>
      <family val="2"/>
      <charset val="238"/>
    </font>
    <font>
      <b/>
      <sz val="14"/>
      <color rgb="FFFF0000"/>
      <name val="Verdana"/>
      <family val="2"/>
      <charset val="238"/>
    </font>
    <font>
      <b/>
      <sz val="11"/>
      <color rgb="FFFF0000"/>
      <name val="Verdana"/>
      <family val="2"/>
      <charset val="238"/>
    </font>
    <font>
      <sz val="11"/>
      <color theme="1"/>
      <name val="Verdana"/>
      <family val="2"/>
      <charset val="238"/>
    </font>
    <font>
      <vertAlign val="subscript"/>
      <sz val="11"/>
      <color rgb="FF000000"/>
      <name val="Verdana"/>
      <family val="2"/>
      <charset val="238"/>
    </font>
    <font>
      <vertAlign val="superscript"/>
      <sz val="11"/>
      <color rgb="FF000000"/>
      <name val="Verdana"/>
      <family val="2"/>
      <charset val="238"/>
    </font>
    <font>
      <b/>
      <sz val="20"/>
      <color rgb="FFFF0000"/>
      <name val="Verdana"/>
      <family val="2"/>
      <charset val="238"/>
    </font>
    <font>
      <b/>
      <sz val="14"/>
      <color rgb="FFFFFFFF"/>
      <name val="Verdana"/>
      <family val="2"/>
      <charset val="238"/>
    </font>
    <font>
      <sz val="11"/>
      <color rgb="FFFF0000"/>
      <name val="Verdana"/>
      <family val="2"/>
      <charset val="238"/>
    </font>
    <font>
      <b/>
      <vertAlign val="subscript"/>
      <sz val="11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sz val="11"/>
      <name val="Verdana"/>
      <family val="2"/>
      <charset val="238"/>
    </font>
    <font>
      <sz val="36"/>
      <color rgb="FF000000"/>
      <name val="Verdana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7"/>
      <color rgb="FF000000"/>
      <name val="Verdana"/>
    </font>
    <font>
      <sz val="11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99FF"/>
      </patternFill>
    </fill>
    <fill>
      <patternFill patternType="solid">
        <fgColor rgb="FFF2DCDB"/>
        <bgColor rgb="FFDDDDDD"/>
      </patternFill>
    </fill>
    <fill>
      <patternFill patternType="solid">
        <fgColor rgb="FF66FFFF"/>
        <bgColor rgb="FF99FFCC"/>
      </patternFill>
    </fill>
    <fill>
      <patternFill patternType="solid">
        <fgColor rgb="FFDBEEF4"/>
        <bgColor rgb="FFEBF1DE"/>
      </patternFill>
    </fill>
    <fill>
      <patternFill patternType="solid">
        <fgColor rgb="FFFFFF00"/>
        <bgColor rgb="FFFFC000"/>
      </patternFill>
    </fill>
    <fill>
      <patternFill patternType="solid">
        <fgColor rgb="FFCCFFFF"/>
        <bgColor rgb="FFDBEEF4"/>
      </patternFill>
    </fill>
    <fill>
      <patternFill patternType="solid">
        <fgColor rgb="FFFDEADA"/>
        <bgColor rgb="FFEBF1DE"/>
      </patternFill>
    </fill>
    <fill>
      <patternFill patternType="solid">
        <fgColor rgb="FF99FFCC"/>
        <bgColor rgb="FFCCFFCC"/>
      </patternFill>
    </fill>
    <fill>
      <patternFill patternType="solid">
        <fgColor rgb="FF92D050"/>
        <bgColor rgb="FF66FF33"/>
      </patternFill>
    </fill>
    <fill>
      <patternFill patternType="solid">
        <fgColor rgb="FF0070C0"/>
        <bgColor rgb="FFFF99FF"/>
      </patternFill>
    </fill>
    <fill>
      <patternFill patternType="solid">
        <fgColor rgb="FFDDDDDD"/>
        <bgColor rgb="FFD9D9D9"/>
      </patternFill>
    </fill>
    <fill>
      <patternFill patternType="solid">
        <fgColor theme="4" tint="0.39997558519241921"/>
        <bgColor rgb="FFFFFFCC"/>
      </patternFill>
    </fill>
    <fill>
      <patternFill patternType="solid">
        <fgColor rgb="FFFE7458"/>
        <bgColor rgb="FFCB9661"/>
      </patternFill>
    </fill>
    <fill>
      <patternFill patternType="solid">
        <fgColor theme="4" tint="0.39997558519241921"/>
        <bgColor rgb="FFFFC000"/>
      </patternFill>
    </fill>
    <fill>
      <patternFill patternType="solid">
        <fgColor rgb="FFC6D9F1"/>
        <bgColor rgb="FFD9D9D9"/>
      </patternFill>
    </fill>
    <fill>
      <patternFill patternType="solid">
        <fgColor rgb="FFFFC0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CCFF"/>
        <bgColor rgb="FFFFCCCC"/>
      </patternFill>
    </fill>
    <fill>
      <patternFill patternType="solid">
        <fgColor theme="4" tint="0.39997558519241921"/>
        <bgColor rgb="FFFFCCCC"/>
      </patternFill>
    </fill>
    <fill>
      <patternFill patternType="solid">
        <fgColor rgb="FF66FF33"/>
        <bgColor rgb="FF92D050"/>
      </patternFill>
    </fill>
    <fill>
      <patternFill patternType="solid">
        <fgColor theme="4"/>
        <bgColor rgb="FFFF99FF"/>
      </patternFill>
    </fill>
    <fill>
      <patternFill patternType="solid">
        <fgColor theme="4" tint="0.39997558519241921"/>
        <bgColor rgb="FFDDDDDD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6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 tint="0.3999755851924192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</borders>
  <cellStyleXfs count="9">
    <xf numFmtId="0" fontId="0" fillId="0" borderId="0"/>
    <xf numFmtId="0" fontId="8" fillId="8" borderId="0" applyNumberFormat="0" applyBorder="0" applyAlignment="0" applyProtection="0"/>
    <xf numFmtId="0" fontId="11" fillId="0" borderId="0"/>
    <xf numFmtId="0" fontId="12" fillId="10" borderId="0" applyNumberFormat="0" applyBorder="0" applyAlignment="0" applyProtection="0"/>
    <xf numFmtId="0" fontId="18" fillId="0" borderId="0"/>
    <xf numFmtId="168" fontId="39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61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1" xfId="0" applyNumberFormat="1" applyFont="1" applyFill="1" applyBorder="1"/>
    <xf numFmtId="0" fontId="1" fillId="6" borderId="4" xfId="0" applyFont="1" applyFill="1" applyBorder="1" applyAlignment="1">
      <alignment horizontal="center" vertical="center" wrapText="1"/>
    </xf>
    <xf numFmtId="2" fontId="1" fillId="0" borderId="0" xfId="0" applyNumberFormat="1" applyFont="1"/>
    <xf numFmtId="1" fontId="1" fillId="0" borderId="0" xfId="0" applyNumberFormat="1" applyFont="1" applyBorder="1" applyAlignment="1">
      <alignment horizontal="center" vertical="center" wrapText="1"/>
    </xf>
    <xf numFmtId="0" fontId="0" fillId="0" borderId="42" xfId="0" applyBorder="1"/>
    <xf numFmtId="0" fontId="0" fillId="0" borderId="43" xfId="0" applyBorder="1"/>
    <xf numFmtId="0" fontId="0" fillId="0" borderId="41" xfId="0" applyBorder="1"/>
    <xf numFmtId="0" fontId="0" fillId="0" borderId="3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1" fontId="0" fillId="0" borderId="12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9" borderId="4" xfId="0" applyNumberFormat="1" applyFill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" fontId="0" fillId="9" borderId="27" xfId="0" applyNumberForma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" fontId="0" fillId="9" borderId="7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0" borderId="45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12" fillId="10" borderId="0" xfId="3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6" fillId="9" borderId="33" xfId="0" applyFont="1" applyFill="1" applyBorder="1"/>
    <xf numFmtId="1" fontId="16" fillId="9" borderId="10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1" fillId="5" borderId="4" xfId="0" applyNumberFormat="1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1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" fontId="9" fillId="0" borderId="4" xfId="0" applyNumberFormat="1" applyFont="1" applyFill="1" applyBorder="1"/>
    <xf numFmtId="4" fontId="1" fillId="0" borderId="37" xfId="0" applyNumberFormat="1" applyFont="1" applyFill="1" applyBorder="1"/>
    <xf numFmtId="0" fontId="1" fillId="0" borderId="37" xfId="0" applyNumberFormat="1" applyFont="1" applyFill="1" applyBorder="1" applyAlignment="1">
      <alignment horizontal="center"/>
    </xf>
    <xf numFmtId="3" fontId="1" fillId="0" borderId="37" xfId="0" applyNumberFormat="1" applyFont="1" applyFill="1" applyBorder="1" applyAlignment="1">
      <alignment horizontal="center"/>
    </xf>
    <xf numFmtId="165" fontId="7" fillId="0" borderId="37" xfId="0" applyNumberFormat="1" applyFont="1" applyFill="1" applyBorder="1" applyAlignment="1">
      <alignment horizontal="center"/>
    </xf>
    <xf numFmtId="1" fontId="7" fillId="0" borderId="37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1" fontId="16" fillId="9" borderId="11" xfId="0" applyNumberFormat="1" applyFont="1" applyFill="1" applyBorder="1" applyAlignment="1">
      <alignment horizontal="center" vertical="center"/>
    </xf>
    <xf numFmtId="1" fontId="16" fillId="9" borderId="9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0" fontId="19" fillId="0" borderId="0" xfId="4" applyFont="1"/>
    <xf numFmtId="0" fontId="20" fillId="0" borderId="0" xfId="4" applyFont="1"/>
    <xf numFmtId="0" fontId="21" fillId="0" borderId="0" xfId="4" applyFont="1"/>
    <xf numFmtId="0" fontId="23" fillId="11" borderId="47" xfId="4" applyFont="1" applyFill="1" applyBorder="1" applyAlignment="1">
      <alignment horizontal="left" vertical="center"/>
    </xf>
    <xf numFmtId="0" fontId="19" fillId="11" borderId="47" xfId="4" applyFont="1" applyFill="1" applyBorder="1" applyAlignment="1">
      <alignment horizontal="center" vertical="center"/>
    </xf>
    <xf numFmtId="0" fontId="19" fillId="11" borderId="38" xfId="4" applyFont="1" applyFill="1" applyBorder="1" applyAlignment="1">
      <alignment horizontal="center" vertical="center"/>
    </xf>
    <xf numFmtId="0" fontId="19" fillId="11" borderId="0" xfId="4" applyFont="1" applyFill="1"/>
    <xf numFmtId="0" fontId="24" fillId="0" borderId="0" xfId="4" applyFont="1"/>
    <xf numFmtId="0" fontId="19" fillId="0" borderId="41" xfId="4" applyFont="1" applyBorder="1" applyAlignment="1">
      <alignment horizontal="center"/>
    </xf>
    <xf numFmtId="0" fontId="19" fillId="11" borderId="0" xfId="4" applyFont="1" applyFill="1" applyAlignment="1">
      <alignment horizontal="left" vertical="center"/>
    </xf>
    <xf numFmtId="0" fontId="19" fillId="11" borderId="0" xfId="4" applyFont="1" applyFill="1" applyAlignment="1">
      <alignment horizontal="center" vertical="center"/>
    </xf>
    <xf numFmtId="0" fontId="19" fillId="11" borderId="40" xfId="4" applyFont="1" applyFill="1" applyBorder="1" applyAlignment="1">
      <alignment horizontal="center" vertical="center"/>
    </xf>
    <xf numFmtId="0" fontId="19" fillId="0" borderId="42" xfId="4" applyFont="1" applyBorder="1" applyAlignment="1">
      <alignment horizontal="center"/>
    </xf>
    <xf numFmtId="0" fontId="25" fillId="0" borderId="0" xfId="4" applyFont="1"/>
    <xf numFmtId="0" fontId="19" fillId="21" borderId="0" xfId="4" applyFont="1" applyFill="1"/>
    <xf numFmtId="165" fontId="23" fillId="21" borderId="33" xfId="4" applyNumberFormat="1" applyFont="1" applyFill="1" applyBorder="1"/>
    <xf numFmtId="0" fontId="23" fillId="21" borderId="0" xfId="4" applyFont="1" applyFill="1"/>
    <xf numFmtId="0" fontId="19" fillId="0" borderId="42" xfId="4" applyFont="1" applyBorder="1" applyAlignment="1">
      <alignment horizontal="center" vertical="center"/>
    </xf>
    <xf numFmtId="165" fontId="19" fillId="11" borderId="0" xfId="4" applyNumberFormat="1" applyFont="1" applyFill="1"/>
    <xf numFmtId="0" fontId="23" fillId="11" borderId="0" xfId="4" applyFont="1" applyFill="1"/>
    <xf numFmtId="0" fontId="19" fillId="14" borderId="0" xfId="4" applyFont="1" applyFill="1"/>
    <xf numFmtId="165" fontId="23" fillId="14" borderId="4" xfId="4" applyNumberFormat="1" applyFont="1" applyFill="1" applyBorder="1"/>
    <xf numFmtId="0" fontId="23" fillId="14" borderId="0" xfId="4" applyFont="1" applyFill="1"/>
    <xf numFmtId="0" fontId="29" fillId="11" borderId="0" xfId="4" applyFont="1" applyFill="1"/>
    <xf numFmtId="0" fontId="19" fillId="22" borderId="4" xfId="4" applyFont="1" applyFill="1" applyBorder="1" applyAlignment="1">
      <alignment horizontal="center" vertical="center"/>
    </xf>
    <xf numFmtId="0" fontId="19" fillId="22" borderId="5" xfId="4" applyFont="1" applyFill="1" applyBorder="1" applyAlignment="1">
      <alignment horizontal="center" vertical="center"/>
    </xf>
    <xf numFmtId="0" fontId="19" fillId="0" borderId="50" xfId="4" applyFont="1" applyBorder="1" applyAlignment="1">
      <alignment horizontal="center" vertical="center"/>
    </xf>
    <xf numFmtId="0" fontId="19" fillId="11" borderId="39" xfId="4" applyFont="1" applyFill="1" applyBorder="1" applyAlignment="1">
      <alignment horizontal="left" vertical="center"/>
    </xf>
    <xf numFmtId="0" fontId="19" fillId="11" borderId="39" xfId="4" applyFont="1" applyFill="1" applyBorder="1" applyAlignment="1">
      <alignment horizontal="center" vertical="center"/>
    </xf>
    <xf numFmtId="0" fontId="19" fillId="11" borderId="12" xfId="4" applyFont="1" applyFill="1" applyBorder="1" applyAlignment="1">
      <alignment horizontal="center" vertical="center"/>
    </xf>
    <xf numFmtId="0" fontId="19" fillId="23" borderId="0" xfId="4" applyFont="1" applyFill="1" applyAlignment="1">
      <alignment horizontal="center"/>
    </xf>
    <xf numFmtId="0" fontId="19" fillId="11" borderId="0" xfId="4" applyFont="1" applyFill="1" applyAlignment="1">
      <alignment horizontal="center"/>
    </xf>
    <xf numFmtId="0" fontId="19" fillId="11" borderId="0" xfId="4" applyFont="1" applyFill="1" applyAlignment="1">
      <alignment wrapText="1"/>
    </xf>
    <xf numFmtId="0" fontId="19" fillId="11" borderId="52" xfId="4" applyFont="1" applyFill="1" applyBorder="1"/>
    <xf numFmtId="165" fontId="19" fillId="11" borderId="44" xfId="4" applyNumberFormat="1" applyFont="1" applyFill="1" applyBorder="1"/>
    <xf numFmtId="0" fontId="19" fillId="11" borderId="33" xfId="4" applyFont="1" applyFill="1" applyBorder="1" applyAlignment="1">
      <alignment horizontal="center" vertical="center" wrapText="1"/>
    </xf>
    <xf numFmtId="0" fontId="19" fillId="25" borderId="36" xfId="4" applyFont="1" applyFill="1" applyBorder="1" applyAlignment="1">
      <alignment horizontal="center" vertical="center" wrapText="1"/>
    </xf>
    <xf numFmtId="0" fontId="19" fillId="25" borderId="36" xfId="4" applyFont="1" applyFill="1" applyBorder="1" applyAlignment="1">
      <alignment horizontal="center" vertical="center"/>
    </xf>
    <xf numFmtId="0" fontId="19" fillId="25" borderId="26" xfId="4" applyFont="1" applyFill="1" applyBorder="1" applyAlignment="1">
      <alignment horizontal="center" vertical="center"/>
    </xf>
    <xf numFmtId="0" fontId="19" fillId="11" borderId="29" xfId="4" applyFont="1" applyFill="1" applyBorder="1" applyAlignment="1">
      <alignment horizontal="center" vertical="center" wrapText="1"/>
    </xf>
    <xf numFmtId="0" fontId="19" fillId="24" borderId="31" xfId="4" applyFont="1" applyFill="1" applyBorder="1" applyAlignment="1">
      <alignment horizontal="center" vertical="center" wrapText="1"/>
    </xf>
    <xf numFmtId="0" fontId="19" fillId="11" borderId="0" xfId="4" applyFont="1" applyFill="1" applyAlignment="1">
      <alignment horizontal="center" vertical="center" wrapText="1"/>
    </xf>
    <xf numFmtId="0" fontId="19" fillId="11" borderId="52" xfId="4" applyFont="1" applyFill="1" applyBorder="1" applyAlignment="1">
      <alignment vertical="top"/>
    </xf>
    <xf numFmtId="0" fontId="19" fillId="11" borderId="0" xfId="4" applyFont="1" applyFill="1" applyAlignment="1">
      <alignment vertical="top"/>
    </xf>
    <xf numFmtId="0" fontId="19" fillId="11" borderId="44" xfId="4" applyFont="1" applyFill="1" applyBorder="1"/>
    <xf numFmtId="0" fontId="19" fillId="11" borderId="28" xfId="4" applyFont="1" applyFill="1" applyBorder="1"/>
    <xf numFmtId="0" fontId="19" fillId="26" borderId="8" xfId="4" applyFont="1" applyFill="1" applyBorder="1"/>
    <xf numFmtId="0" fontId="19" fillId="26" borderId="9" xfId="4" applyFont="1" applyFill="1" applyBorder="1"/>
    <xf numFmtId="0" fontId="19" fillId="26" borderId="10" xfId="4" applyFont="1" applyFill="1" applyBorder="1"/>
    <xf numFmtId="0" fontId="19" fillId="11" borderId="0" xfId="4" applyFont="1" applyFill="1" applyAlignment="1">
      <alignment horizontal="right"/>
    </xf>
    <xf numFmtId="0" fontId="23" fillId="11" borderId="0" xfId="4" applyFont="1" applyFill="1" applyAlignment="1">
      <alignment horizontal="left"/>
    </xf>
    <xf numFmtId="0" fontId="23" fillId="11" borderId="0" xfId="4" applyFont="1" applyFill="1" applyAlignment="1">
      <alignment horizontal="center"/>
    </xf>
    <xf numFmtId="0" fontId="19" fillId="11" borderId="28" xfId="4" applyFont="1" applyFill="1" applyBorder="1" applyAlignment="1">
      <alignment wrapText="1"/>
    </xf>
    <xf numFmtId="0" fontId="19" fillId="0" borderId="23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3" fontId="23" fillId="0" borderId="33" xfId="4" applyNumberFormat="1" applyFont="1" applyBorder="1" applyAlignment="1">
      <alignment horizontal="center" vertical="center"/>
    </xf>
    <xf numFmtId="0" fontId="23" fillId="11" borderId="0" xfId="4" applyFont="1" applyFill="1" applyAlignment="1">
      <alignment horizontal="left" vertical="center"/>
    </xf>
    <xf numFmtId="0" fontId="19" fillId="0" borderId="17" xfId="4" applyFont="1" applyBorder="1" applyAlignment="1">
      <alignment horizontal="center" vertical="center"/>
    </xf>
    <xf numFmtId="0" fontId="19" fillId="0" borderId="37" xfId="4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19" fillId="11" borderId="0" xfId="4" applyFont="1" applyFill="1" applyAlignment="1">
      <alignment horizontal="left"/>
    </xf>
    <xf numFmtId="0" fontId="19" fillId="11" borderId="6" xfId="4" applyFont="1" applyFill="1" applyBorder="1"/>
    <xf numFmtId="3" fontId="19" fillId="16" borderId="7" xfId="4" applyNumberFormat="1" applyFont="1" applyFill="1" applyBorder="1"/>
    <xf numFmtId="3" fontId="19" fillId="24" borderId="4" xfId="4" applyNumberFormat="1" applyFont="1" applyFill="1" applyBorder="1"/>
    <xf numFmtId="0" fontId="19" fillId="24" borderId="0" xfId="4" applyFont="1" applyFill="1"/>
    <xf numFmtId="0" fontId="19" fillId="24" borderId="53" xfId="4" applyFont="1" applyFill="1" applyBorder="1"/>
    <xf numFmtId="3" fontId="23" fillId="24" borderId="33" xfId="4" applyNumberFormat="1" applyFont="1" applyFill="1" applyBorder="1" applyAlignment="1">
      <alignment horizontal="center" vertical="center"/>
    </xf>
    <xf numFmtId="0" fontId="23" fillId="24" borderId="34" xfId="4" applyFont="1" applyFill="1" applyBorder="1" applyAlignment="1">
      <alignment horizontal="left"/>
    </xf>
    <xf numFmtId="0" fontId="19" fillId="24" borderId="34" xfId="4" applyFont="1" applyFill="1" applyBorder="1" applyAlignment="1">
      <alignment horizontal="left"/>
    </xf>
    <xf numFmtId="0" fontId="23" fillId="24" borderId="34" xfId="4" applyFont="1" applyFill="1" applyBorder="1"/>
    <xf numFmtId="0" fontId="19" fillId="24" borderId="48" xfId="4" applyFont="1" applyFill="1" applyBorder="1"/>
    <xf numFmtId="4" fontId="19" fillId="11" borderId="4" xfId="4" applyNumberFormat="1" applyFont="1" applyFill="1" applyBorder="1"/>
    <xf numFmtId="167" fontId="19" fillId="11" borderId="4" xfId="4" applyNumberFormat="1" applyFont="1" applyFill="1" applyBorder="1"/>
    <xf numFmtId="0" fontId="19" fillId="27" borderId="4" xfId="4" applyFont="1" applyFill="1" applyBorder="1"/>
    <xf numFmtId="2" fontId="19" fillId="27" borderId="4" xfId="4" applyNumberFormat="1" applyFont="1" applyFill="1" applyBorder="1"/>
    <xf numFmtId="165" fontId="19" fillId="27" borderId="31" xfId="4" applyNumberFormat="1" applyFont="1" applyFill="1" applyBorder="1"/>
    <xf numFmtId="1" fontId="19" fillId="14" borderId="4" xfId="4" applyNumberFormat="1" applyFont="1" applyFill="1" applyBorder="1"/>
    <xf numFmtId="165" fontId="23" fillId="14" borderId="33" xfId="4" applyNumberFormat="1" applyFont="1" applyFill="1" applyBorder="1"/>
    <xf numFmtId="0" fontId="19" fillId="28" borderId="5" xfId="4" applyFont="1" applyFill="1" applyBorder="1"/>
    <xf numFmtId="0" fontId="19" fillId="28" borderId="46" xfId="4" applyFont="1" applyFill="1" applyBorder="1"/>
    <xf numFmtId="0" fontId="19" fillId="28" borderId="6" xfId="4" applyFont="1" applyFill="1" applyBorder="1"/>
    <xf numFmtId="0" fontId="19" fillId="11" borderId="39" xfId="4" applyFont="1" applyFill="1" applyBorder="1"/>
    <xf numFmtId="2" fontId="19" fillId="11" borderId="4" xfId="4" applyNumberFormat="1" applyFont="1" applyFill="1" applyBorder="1"/>
    <xf numFmtId="2" fontId="19" fillId="11" borderId="0" xfId="4" applyNumberFormat="1" applyFont="1" applyFill="1"/>
    <xf numFmtId="0" fontId="19" fillId="29" borderId="6" xfId="4" applyFont="1" applyFill="1" applyBorder="1"/>
    <xf numFmtId="165" fontId="19" fillId="29" borderId="4" xfId="4" applyNumberFormat="1" applyFont="1" applyFill="1" applyBorder="1"/>
    <xf numFmtId="165" fontId="19" fillId="29" borderId="5" xfId="4" applyNumberFormat="1" applyFont="1" applyFill="1" applyBorder="1"/>
    <xf numFmtId="165" fontId="23" fillId="12" borderId="33" xfId="4" applyNumberFormat="1" applyFont="1" applyFill="1" applyBorder="1"/>
    <xf numFmtId="0" fontId="23" fillId="11" borderId="4" xfId="4" applyFont="1" applyFill="1" applyBorder="1" applyAlignment="1">
      <alignment horizontal="center" vertical="center"/>
    </xf>
    <xf numFmtId="0" fontId="23" fillId="14" borderId="4" xfId="4" applyFont="1" applyFill="1" applyBorder="1" applyAlignment="1">
      <alignment horizontal="center" vertical="center" wrapText="1"/>
    </xf>
    <xf numFmtId="0" fontId="23" fillId="30" borderId="4" xfId="4" applyFont="1" applyFill="1" applyBorder="1" applyAlignment="1">
      <alignment horizontal="center" vertical="center" wrapText="1"/>
    </xf>
    <xf numFmtId="0" fontId="19" fillId="31" borderId="4" xfId="4" applyFont="1" applyFill="1" applyBorder="1"/>
    <xf numFmtId="165" fontId="19" fillId="14" borderId="4" xfId="4" applyNumberFormat="1" applyFont="1" applyFill="1" applyBorder="1"/>
    <xf numFmtId="165" fontId="19" fillId="30" borderId="4" xfId="4" applyNumberFormat="1" applyFont="1" applyFill="1" applyBorder="1"/>
    <xf numFmtId="165" fontId="19" fillId="11" borderId="0" xfId="4" applyNumberFormat="1" applyFont="1" applyFill="1" applyAlignment="1">
      <alignment horizontal="center" vertical="center"/>
    </xf>
    <xf numFmtId="165" fontId="19" fillId="0" borderId="0" xfId="4" applyNumberFormat="1" applyFont="1"/>
    <xf numFmtId="0" fontId="33" fillId="0" borderId="0" xfId="4" applyFont="1" applyAlignment="1">
      <alignment vertical="center" wrapText="1"/>
    </xf>
    <xf numFmtId="0" fontId="19" fillId="32" borderId="0" xfId="4" applyFont="1" applyFill="1"/>
    <xf numFmtId="0" fontId="19" fillId="32" borderId="0" xfId="4" applyFont="1" applyFill="1" applyAlignment="1">
      <alignment wrapText="1"/>
    </xf>
    <xf numFmtId="165" fontId="23" fillId="32" borderId="33" xfId="4" applyNumberFormat="1" applyFont="1" applyFill="1" applyBorder="1" applyAlignment="1">
      <alignment horizontal="center" vertical="center" wrapText="1"/>
    </xf>
    <xf numFmtId="0" fontId="19" fillId="33" borderId="0" xfId="4" applyFont="1" applyFill="1"/>
    <xf numFmtId="0" fontId="19" fillId="33" borderId="0" xfId="4" applyFont="1" applyFill="1" applyAlignment="1">
      <alignment wrapText="1"/>
    </xf>
    <xf numFmtId="165" fontId="23" fillId="33" borderId="33" xfId="4" applyNumberFormat="1" applyFont="1" applyFill="1" applyBorder="1" applyAlignment="1">
      <alignment horizontal="center" vertical="center" wrapText="1"/>
    </xf>
    <xf numFmtId="2" fontId="23" fillId="0" borderId="0" xfId="4" applyNumberFormat="1" applyFont="1" applyAlignment="1">
      <alignment horizontal="center" vertical="center" wrapText="1"/>
    </xf>
    <xf numFmtId="0" fontId="19" fillId="15" borderId="0" xfId="4" applyFont="1" applyFill="1"/>
    <xf numFmtId="165" fontId="23" fillId="15" borderId="33" xfId="4" applyNumberFormat="1" applyFont="1" applyFill="1" applyBorder="1"/>
    <xf numFmtId="0" fontId="19" fillId="16" borderId="0" xfId="4" applyFont="1" applyFill="1"/>
    <xf numFmtId="0" fontId="19" fillId="0" borderId="33" xfId="4" applyFont="1" applyBorder="1" applyAlignment="1">
      <alignment horizontal="center" vertical="center"/>
    </xf>
    <xf numFmtId="0" fontId="19" fillId="14" borderId="5" xfId="4" applyFont="1" applyFill="1" applyBorder="1"/>
    <xf numFmtId="0" fontId="19" fillId="14" borderId="46" xfId="4" applyFont="1" applyFill="1" applyBorder="1"/>
    <xf numFmtId="0" fontId="19" fillId="14" borderId="27" xfId="4" applyFont="1" applyFill="1" applyBorder="1" applyAlignment="1">
      <alignment horizontal="center" vertical="center"/>
    </xf>
    <xf numFmtId="0" fontId="31" fillId="0" borderId="33" xfId="4" applyFont="1" applyBorder="1" applyAlignment="1">
      <alignment horizontal="center" vertical="center"/>
    </xf>
    <xf numFmtId="0" fontId="31" fillId="0" borderId="30" xfId="4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19" fillId="11" borderId="46" xfId="4" applyFont="1" applyFill="1" applyBorder="1" applyAlignment="1">
      <alignment horizontal="right" vertical="center"/>
    </xf>
    <xf numFmtId="0" fontId="19" fillId="16" borderId="4" xfId="4" applyFont="1" applyFill="1" applyBorder="1" applyAlignment="1">
      <alignment horizontal="center" vertical="center"/>
    </xf>
    <xf numFmtId="0" fontId="19" fillId="17" borderId="5" xfId="4" applyFont="1" applyFill="1" applyBorder="1"/>
    <xf numFmtId="0" fontId="19" fillId="17" borderId="46" xfId="4" applyFont="1" applyFill="1" applyBorder="1"/>
    <xf numFmtId="0" fontId="19" fillId="17" borderId="47" xfId="4" applyFont="1" applyFill="1" applyBorder="1"/>
    <xf numFmtId="165" fontId="19" fillId="17" borderId="7" xfId="4" applyNumberFormat="1" applyFont="1" applyFill="1" applyBorder="1" applyAlignment="1">
      <alignment horizontal="center" vertical="center"/>
    </xf>
    <xf numFmtId="165" fontId="19" fillId="14" borderId="4" xfId="4" applyNumberFormat="1" applyFont="1" applyFill="1" applyBorder="1" applyAlignment="1">
      <alignment horizontal="center" vertical="center"/>
    </xf>
    <xf numFmtId="0" fontId="19" fillId="11" borderId="5" xfId="4" applyFont="1" applyFill="1" applyBorder="1" applyAlignment="1">
      <alignment horizontal="right" vertical="center"/>
    </xf>
    <xf numFmtId="165" fontId="23" fillId="16" borderId="4" xfId="4" applyNumberFormat="1" applyFont="1" applyFill="1" applyBorder="1" applyAlignment="1">
      <alignment horizontal="center" vertical="center"/>
    </xf>
    <xf numFmtId="0" fontId="23" fillId="19" borderId="4" xfId="4" applyFont="1" applyFill="1" applyBorder="1" applyAlignment="1">
      <alignment horizontal="center" vertical="center" wrapText="1"/>
    </xf>
    <xf numFmtId="0" fontId="23" fillId="11" borderId="4" xfId="4" applyFont="1" applyFill="1" applyBorder="1" applyAlignment="1">
      <alignment horizontal="center" vertical="center" wrapText="1"/>
    </xf>
    <xf numFmtId="0" fontId="23" fillId="17" borderId="4" xfId="4" applyFont="1" applyFill="1" applyBorder="1" applyAlignment="1">
      <alignment horizontal="center" vertical="center" wrapText="1"/>
    </xf>
    <xf numFmtId="0" fontId="23" fillId="13" borderId="4" xfId="4" applyFont="1" applyFill="1" applyBorder="1" applyAlignment="1">
      <alignment horizontal="center" vertical="center" wrapText="1"/>
    </xf>
    <xf numFmtId="0" fontId="23" fillId="21" borderId="4" xfId="4" applyFont="1" applyFill="1" applyBorder="1" applyAlignment="1">
      <alignment horizontal="center" vertical="center" wrapText="1"/>
    </xf>
    <xf numFmtId="0" fontId="19" fillId="19" borderId="4" xfId="4" applyFont="1" applyFill="1" applyBorder="1"/>
    <xf numFmtId="165" fontId="31" fillId="0" borderId="27" xfId="4" applyNumberFormat="1" applyFont="1" applyBorder="1" applyAlignment="1">
      <alignment horizontal="center" vertical="center"/>
    </xf>
    <xf numFmtId="165" fontId="19" fillId="17" borderId="4" xfId="4" applyNumberFormat="1" applyFont="1" applyFill="1" applyBorder="1" applyAlignment="1">
      <alignment horizontal="center" vertical="center"/>
    </xf>
    <xf numFmtId="0" fontId="19" fillId="13" borderId="4" xfId="4" applyFont="1" applyFill="1" applyBorder="1" applyAlignment="1">
      <alignment horizontal="center" vertical="center"/>
    </xf>
    <xf numFmtId="165" fontId="19" fillId="21" borderId="4" xfId="4" applyNumberFormat="1" applyFont="1" applyFill="1" applyBorder="1" applyAlignment="1">
      <alignment horizontal="center" vertical="center"/>
    </xf>
    <xf numFmtId="1" fontId="19" fillId="11" borderId="0" xfId="4" applyNumberFormat="1" applyFont="1" applyFill="1" applyAlignment="1">
      <alignment vertical="center"/>
    </xf>
    <xf numFmtId="0" fontId="19" fillId="19" borderId="5" xfId="4" applyFont="1" applyFill="1" applyBorder="1"/>
    <xf numFmtId="165" fontId="31" fillId="0" borderId="4" xfId="4" applyNumberFormat="1" applyFont="1" applyBorder="1" applyAlignment="1">
      <alignment horizontal="center" vertical="center"/>
    </xf>
    <xf numFmtId="165" fontId="19" fillId="17" borderId="6" xfId="4" applyNumberFormat="1" applyFont="1" applyFill="1" applyBorder="1" applyAlignment="1">
      <alignment horizontal="center" vertical="center"/>
    </xf>
    <xf numFmtId="10" fontId="19" fillId="0" borderId="0" xfId="4" applyNumberFormat="1" applyFont="1"/>
    <xf numFmtId="0" fontId="34" fillId="19" borderId="5" xfId="4" applyFont="1" applyFill="1" applyBorder="1"/>
    <xf numFmtId="165" fontId="34" fillId="17" borderId="6" xfId="4" applyNumberFormat="1" applyFont="1" applyFill="1" applyBorder="1" applyAlignment="1">
      <alignment horizontal="center" vertical="center"/>
    </xf>
    <xf numFmtId="0" fontId="34" fillId="13" borderId="4" xfId="4" applyFont="1" applyFill="1" applyBorder="1" applyAlignment="1">
      <alignment horizontal="center" vertical="center"/>
    </xf>
    <xf numFmtId="165" fontId="34" fillId="21" borderId="4" xfId="4" applyNumberFormat="1" applyFont="1" applyFill="1" applyBorder="1" applyAlignment="1">
      <alignment horizontal="center" vertical="center"/>
    </xf>
    <xf numFmtId="1" fontId="19" fillId="0" borderId="0" xfId="4" applyNumberFormat="1" applyFont="1" applyAlignment="1">
      <alignment horizontal="center" vertical="center"/>
    </xf>
    <xf numFmtId="165" fontId="31" fillId="0" borderId="7" xfId="4" applyNumberFormat="1" applyFont="1" applyBorder="1" applyAlignment="1">
      <alignment horizontal="center" vertical="center"/>
    </xf>
    <xf numFmtId="0" fontId="31" fillId="0" borderId="27" xfId="4" applyFont="1" applyBorder="1" applyAlignment="1">
      <alignment horizontal="center" vertical="center"/>
    </xf>
    <xf numFmtId="165" fontId="19" fillId="21" borderId="27" xfId="4" applyNumberFormat="1" applyFont="1" applyFill="1" applyBorder="1" applyAlignment="1">
      <alignment horizontal="center" vertical="center"/>
    </xf>
    <xf numFmtId="0" fontId="19" fillId="20" borderId="35" xfId="4" applyFont="1" applyFill="1" applyBorder="1" applyAlignment="1">
      <alignment horizontal="right" vertical="center"/>
    </xf>
    <xf numFmtId="165" fontId="19" fillId="20" borderId="33" xfId="4" applyNumberFormat="1" applyFont="1" applyFill="1" applyBorder="1"/>
    <xf numFmtId="167" fontId="23" fillId="21" borderId="33" xfId="4" applyNumberFormat="1" applyFont="1" applyFill="1" applyBorder="1"/>
    <xf numFmtId="0" fontId="3" fillId="2" borderId="5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 wrapText="1"/>
    </xf>
    <xf numFmtId="4" fontId="1" fillId="5" borderId="4" xfId="0" quotePrefix="1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7" fillId="0" borderId="0" xfId="4" applyFont="1"/>
    <xf numFmtId="0" fontId="36" fillId="0" borderId="0" xfId="0" applyFont="1"/>
    <xf numFmtId="0" fontId="1" fillId="0" borderId="0" xfId="0" applyFont="1" applyAlignment="1">
      <alignment horizontal="right"/>
    </xf>
    <xf numFmtId="0" fontId="1" fillId="0" borderId="35" xfId="4" applyFont="1" applyBorder="1" applyAlignment="1">
      <alignment horizontal="center" wrapText="1"/>
    </xf>
    <xf numFmtId="0" fontId="3" fillId="2" borderId="55" xfId="4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/>
    </xf>
    <xf numFmtId="3" fontId="17" fillId="0" borderId="4" xfId="0" applyNumberFormat="1" applyFont="1" applyFill="1" applyBorder="1" applyAlignment="1">
      <alignment horizontal="center"/>
    </xf>
    <xf numFmtId="165" fontId="38" fillId="0" borderId="4" xfId="0" applyNumberFormat="1" applyFont="1" applyFill="1" applyBorder="1" applyAlignment="1">
      <alignment horizontal="center"/>
    </xf>
    <xf numFmtId="1" fontId="38" fillId="0" borderId="4" xfId="0" applyNumberFormat="1" applyFont="1" applyFill="1" applyBorder="1" applyAlignment="1">
      <alignment horizontal="center"/>
    </xf>
    <xf numFmtId="1" fontId="38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left"/>
    </xf>
    <xf numFmtId="1" fontId="10" fillId="0" borderId="37" xfId="0" applyNumberFormat="1" applyFont="1" applyFill="1" applyBorder="1" applyAlignment="1"/>
    <xf numFmtId="0" fontId="10" fillId="0" borderId="37" xfId="0" applyFont="1" applyFill="1" applyBorder="1" applyAlignment="1"/>
    <xf numFmtId="0" fontId="1" fillId="3" borderId="58" xfId="0" applyFont="1" applyFill="1" applyBorder="1"/>
    <xf numFmtId="0" fontId="1" fillId="0" borderId="6" xfId="0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2" fontId="1" fillId="5" borderId="4" xfId="0" applyNumberFormat="1" applyFont="1" applyFill="1" applyBorder="1" applyAlignment="1">
      <alignment horizontal="center" vertical="center" wrapText="1"/>
    </xf>
    <xf numFmtId="4" fontId="1" fillId="5" borderId="0" xfId="0" applyNumberFormat="1" applyFont="1" applyFill="1" applyBorder="1" applyAlignment="1">
      <alignment horizontal="center" vertical="center" wrapText="1"/>
    </xf>
    <xf numFmtId="165" fontId="1" fillId="5" borderId="4" xfId="0" applyNumberFormat="1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4" xfId="0" applyNumberFormat="1" applyFont="1" applyFill="1" applyBorder="1" applyAlignment="1">
      <alignment horizontal="center" vertical="center" wrapText="1"/>
    </xf>
    <xf numFmtId="166" fontId="1" fillId="5" borderId="4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1" fontId="1" fillId="5" borderId="27" xfId="0" applyNumberFormat="1" applyFont="1" applyFill="1" applyBorder="1" applyAlignment="1">
      <alignment horizontal="center" vertical="center" wrapText="1"/>
    </xf>
    <xf numFmtId="4" fontId="1" fillId="5" borderId="27" xfId="0" applyNumberFormat="1" applyFont="1" applyFill="1" applyBorder="1" applyAlignment="1">
      <alignment horizontal="center" vertical="center" wrapText="1"/>
    </xf>
    <xf numFmtId="4" fontId="1" fillId="5" borderId="59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23" fillId="11" borderId="4" xfId="4" applyFont="1" applyFill="1" applyBorder="1" applyAlignment="1">
      <alignment horizontal="center"/>
    </xf>
    <xf numFmtId="0" fontId="19" fillId="11" borderId="5" xfId="4" applyFont="1" applyFill="1" applyBorder="1" applyAlignment="1">
      <alignment horizontal="left"/>
    </xf>
    <xf numFmtId="0" fontId="19" fillId="18" borderId="5" xfId="4" applyFont="1" applyFill="1" applyBorder="1" applyAlignment="1">
      <alignment horizontal="left" vertical="top" wrapText="1"/>
    </xf>
    <xf numFmtId="0" fontId="23" fillId="0" borderId="33" xfId="4" applyFont="1" applyBorder="1" applyAlignment="1">
      <alignment horizontal="center" vertical="center" wrapText="1"/>
    </xf>
    <xf numFmtId="165" fontId="19" fillId="18" borderId="6" xfId="4" applyNumberFormat="1" applyFont="1" applyFill="1" applyBorder="1" applyAlignment="1">
      <alignment horizontal="center" vertical="center"/>
    </xf>
    <xf numFmtId="165" fontId="19" fillId="18" borderId="4" xfId="4" applyNumberFormat="1" applyFont="1" applyFill="1" applyBorder="1" applyAlignment="1">
      <alignment horizontal="center" vertical="center"/>
    </xf>
    <xf numFmtId="0" fontId="19" fillId="14" borderId="4" xfId="4" applyFont="1" applyFill="1" applyBorder="1" applyAlignment="1">
      <alignment horizontal="left"/>
    </xf>
    <xf numFmtId="0" fontId="35" fillId="34" borderId="0" xfId="4" applyFont="1" applyFill="1" applyAlignment="1">
      <alignment horizontal="center" vertical="center"/>
    </xf>
    <xf numFmtId="0" fontId="19" fillId="34" borderId="0" xfId="4" applyFont="1" applyFill="1" applyAlignment="1">
      <alignment horizontal="center" vertical="center" wrapText="1"/>
    </xf>
    <xf numFmtId="0" fontId="22" fillId="11" borderId="33" xfId="4" applyFont="1" applyFill="1" applyBorder="1" applyAlignment="1">
      <alignment horizontal="center" vertical="center"/>
    </xf>
    <xf numFmtId="0" fontId="19" fillId="22" borderId="5" xfId="4" applyFont="1" applyFill="1" applyBorder="1" applyAlignment="1">
      <alignment horizontal="center" vertical="center" wrapText="1"/>
    </xf>
    <xf numFmtId="0" fontId="30" fillId="24" borderId="51" xfId="4" applyFont="1" applyFill="1" applyBorder="1" applyAlignment="1">
      <alignment horizontal="center" vertical="center"/>
    </xf>
    <xf numFmtId="0" fontId="19" fillId="25" borderId="33" xfId="4" applyFont="1" applyFill="1" applyBorder="1" applyAlignment="1">
      <alignment horizontal="center" wrapText="1"/>
    </xf>
    <xf numFmtId="0" fontId="19" fillId="24" borderId="32" xfId="4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7" borderId="56" xfId="0" applyFont="1" applyFill="1" applyBorder="1" applyAlignment="1">
      <alignment horizontal="center" vertical="center" wrapText="1"/>
    </xf>
    <xf numFmtId="0" fontId="15" fillId="7" borderId="57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4" fontId="1" fillId="0" borderId="61" xfId="0" applyNumberFormat="1" applyFont="1" applyFill="1" applyBorder="1" applyAlignment="1">
      <alignment horizontal="center" vertical="center" wrapText="1"/>
    </xf>
    <xf numFmtId="4" fontId="1" fillId="35" borderId="62" xfId="0" applyNumberFormat="1" applyFont="1" applyFill="1" applyBorder="1" applyAlignment="1">
      <alignment horizontal="center" vertical="center" wrapText="1"/>
    </xf>
    <xf numFmtId="1" fontId="1" fillId="35" borderId="62" xfId="0" applyNumberFormat="1" applyFont="1" applyFill="1" applyBorder="1" applyAlignment="1">
      <alignment horizontal="center" vertical="center" wrapText="1"/>
    </xf>
    <xf numFmtId="0" fontId="1" fillId="35" borderId="62" xfId="0" applyFont="1" applyFill="1" applyBorder="1" applyAlignment="1">
      <alignment horizontal="center" vertical="center" wrapText="1"/>
    </xf>
    <xf numFmtId="165" fontId="1" fillId="35" borderId="62" xfId="0" applyNumberFormat="1" applyFont="1" applyFill="1" applyBorder="1" applyAlignment="1">
      <alignment horizontal="center" vertical="center" wrapText="1"/>
    </xf>
    <xf numFmtId="2" fontId="1" fillId="35" borderId="62" xfId="0" applyNumberFormat="1" applyFont="1" applyFill="1" applyBorder="1" applyAlignment="1">
      <alignment horizontal="center" vertical="center" wrapText="1"/>
    </xf>
    <xf numFmtId="165" fontId="1" fillId="35" borderId="62" xfId="1" applyNumberFormat="1" applyFont="1" applyFill="1" applyBorder="1" applyAlignment="1">
      <alignment horizontal="center" vertical="center" wrapText="1"/>
    </xf>
    <xf numFmtId="1" fontId="1" fillId="35" borderId="60" xfId="0" applyNumberFormat="1" applyFont="1" applyFill="1" applyBorder="1" applyAlignment="1">
      <alignment horizontal="center" vertical="center" wrapText="1"/>
    </xf>
    <xf numFmtId="0" fontId="1" fillId="5" borderId="27" xfId="0" applyNumberFormat="1" applyFont="1" applyFill="1" applyBorder="1" applyAlignment="1">
      <alignment horizontal="center" vertical="center" wrapText="1"/>
    </xf>
    <xf numFmtId="166" fontId="1" fillId="5" borderId="27" xfId="0" applyNumberFormat="1" applyFont="1" applyFill="1" applyBorder="1" applyAlignment="1">
      <alignment horizontal="center" vertical="center" wrapText="1"/>
    </xf>
    <xf numFmtId="4" fontId="1" fillId="6" borderId="4" xfId="0" applyNumberFormat="1" applyFont="1" applyFill="1" applyBorder="1" applyAlignment="1">
      <alignment horizontal="center" vertical="center" wrapText="1"/>
    </xf>
  </cellXfs>
  <cellStyles count="9">
    <cellStyle name="Dobry" xfId="1" builtinId="26"/>
    <cellStyle name="Dziesiętny 2" xfId="5" xr:uid="{5B1AE7FC-9FA5-4EFD-945A-6C6D75CE16D5}"/>
    <cellStyle name="Dziesiętny 2 2" xfId="7" xr:uid="{42981F44-A488-463A-9319-22CCAA666AF8}"/>
    <cellStyle name="Normalny" xfId="0" builtinId="0"/>
    <cellStyle name="Normalny 2" xfId="2" xr:uid="{00000000-0005-0000-0000-000002000000}"/>
    <cellStyle name="Normalny 2 3" xfId="6" xr:uid="{C80BC782-EDC6-4F35-A3BD-5B6F6CCAC81F}"/>
    <cellStyle name="Normalny 3" xfId="4" xr:uid="{79D8B1BE-8817-4877-9FA6-8E32AB34D4E4}"/>
    <cellStyle name="Procentowy 2" xfId="8" xr:uid="{D70E42EB-610C-4350-A82C-61AF3ADA398F}"/>
    <cellStyle name="Zły" xfId="3" builtinId="27"/>
  </cellStyles>
  <dxfs count="1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name val="Verdana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family val="2"/>
        <charset val="238"/>
        <scheme val="none"/>
      </font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numFmt numFmtId="1" formatCode="0"/>
      <alignment horizontal="center" vertical="bottom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textRotation="0" wrapText="1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name val="Verdana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Verdana"/>
        <family val="2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ECE108"/>
      <color rgb="FFB94780"/>
      <color rgb="FFFF6D6D"/>
      <color rgb="FFE7CE63"/>
      <color rgb="FF934BC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56520</xdr:colOff>
      <xdr:row>41</xdr:row>
      <xdr:rowOff>151560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DB3C2EBF-52B0-419D-9F84-01D85DC5000C}"/>
            </a:ext>
          </a:extLst>
        </xdr:cNvPr>
        <xdr:cNvSpPr/>
      </xdr:nvSpPr>
      <xdr:spPr>
        <a:xfrm>
          <a:off x="0" y="0"/>
          <a:ext cx="14286870" cy="843831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56520</xdr:colOff>
      <xdr:row>41</xdr:row>
      <xdr:rowOff>151560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1F4093E6-7642-431F-A675-1DAA968A4A66}"/>
            </a:ext>
          </a:extLst>
        </xdr:cNvPr>
        <xdr:cNvSpPr/>
      </xdr:nvSpPr>
      <xdr:spPr>
        <a:xfrm>
          <a:off x="0" y="0"/>
          <a:ext cx="14286870" cy="843831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4D98D1FE-C643-44D3-8C4A-F83E55AF71A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BCAB943-E519-4B38-9253-BC578B437E4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E6DFD177-3508-4DA0-B28E-435EED6F107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C0FFF7C-9328-4F4A-ADD1-274268C7D8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5F0A309F-A540-435E-AEF8-1E122AFAC99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36305A6-6526-4405-A518-1314D26C338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FC5F699F-D98C-4B43-903E-578FE89B0A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02D480A-3998-4242-B0AA-7B274B9EF6E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5B5AABD0-C3E1-4242-B342-FB460367E93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739ACE1-AC36-4AAD-ABD1-6ACA8F931E1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BC078E34-0B97-445B-AA48-08D4D0E7916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78DA34E-85CD-471E-AD68-DBD4E91E0C1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7AFE4A09-91FA-4B90-9B47-D44806704C3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99929DA-AE85-4803-ABED-2F77CA1B5B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18" name="AutoShape 4">
          <a:extLst>
            <a:ext uri="{FF2B5EF4-FFF2-40B4-BE49-F238E27FC236}">
              <a16:creationId xmlns:a16="http://schemas.microsoft.com/office/drawing/2014/main" id="{6F1554CF-1B5E-474F-B5BB-D8C52C1F80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E8EBF1C-0A33-4E0E-B168-EB36B2F3F43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C72E758F-1B19-45BD-8247-89FD280E0E3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3BD914D-41E1-4778-BAAC-CC1E958539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22" name="AutoShape 4">
          <a:extLst>
            <a:ext uri="{FF2B5EF4-FFF2-40B4-BE49-F238E27FC236}">
              <a16:creationId xmlns:a16="http://schemas.microsoft.com/office/drawing/2014/main" id="{6ED31742-D74F-4762-8EB9-C2F61BE0096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EB1C81E-C220-4708-BAA8-C1063E29910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id="{126BEE42-4744-4A61-80F2-AFCF93A970C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6235867-DCE3-4066-BB3A-A9DE00DEC3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26" name="AutoShape 4">
          <a:extLst>
            <a:ext uri="{FF2B5EF4-FFF2-40B4-BE49-F238E27FC236}">
              <a16:creationId xmlns:a16="http://schemas.microsoft.com/office/drawing/2014/main" id="{2F831A02-BCFD-4E3C-BC91-1D631DC086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8F33690-8670-4603-8FF3-2100C7C3B7D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28" name="AutoShape 4">
          <a:extLst>
            <a:ext uri="{FF2B5EF4-FFF2-40B4-BE49-F238E27FC236}">
              <a16:creationId xmlns:a16="http://schemas.microsoft.com/office/drawing/2014/main" id="{FAEA95C6-3662-49D9-837E-9F7D7500036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41</xdr:row>
      <xdr:rowOff>152400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99FD1831-1DE3-4548-B59B-73868E607B0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00" cy="8439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106</xdr:col>
      <xdr:colOff>507308</xdr:colOff>
      <xdr:row>52</xdr:row>
      <xdr:rowOff>21555</xdr:rowOff>
    </xdr:from>
    <xdr:to>
      <xdr:col>111</xdr:col>
      <xdr:colOff>632339</xdr:colOff>
      <xdr:row>56</xdr:row>
      <xdr:rowOff>37861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401547" y="5885642"/>
          <a:ext cx="3569559" cy="549707"/>
        </a:xfrm>
        <a:prstGeom prst="rect">
          <a:avLst/>
        </a:prstGeom>
      </xdr:spPr>
    </xdr:pic>
    <xdr:clientData/>
  </xdr:twoCellAnchor>
  <xdr:twoCellAnchor editAs="oneCell">
    <xdr:from>
      <xdr:col>106</xdr:col>
      <xdr:colOff>577208</xdr:colOff>
      <xdr:row>57</xdr:row>
      <xdr:rowOff>107045</xdr:rowOff>
    </xdr:from>
    <xdr:to>
      <xdr:col>112</xdr:col>
      <xdr:colOff>56402</xdr:colOff>
      <xdr:row>63</xdr:row>
      <xdr:rowOff>82830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471447" y="6807675"/>
          <a:ext cx="3598413" cy="770912"/>
        </a:xfrm>
        <a:prstGeom prst="rect">
          <a:avLst/>
        </a:prstGeom>
      </xdr:spPr>
    </xdr:pic>
    <xdr:clientData/>
  </xdr:twoCellAnchor>
  <xdr:twoCellAnchor editAs="oneCell">
    <xdr:from>
      <xdr:col>106</xdr:col>
      <xdr:colOff>610841</xdr:colOff>
      <xdr:row>63</xdr:row>
      <xdr:rowOff>52630</xdr:rowOff>
    </xdr:from>
    <xdr:to>
      <xdr:col>112</xdr:col>
      <xdr:colOff>84570</xdr:colOff>
      <xdr:row>75</xdr:row>
      <xdr:rowOff>2370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505080" y="7548391"/>
          <a:ext cx="3592948" cy="2197504"/>
        </a:xfrm>
        <a:prstGeom prst="rect">
          <a:avLst/>
        </a:prstGeom>
      </xdr:spPr>
    </xdr:pic>
    <xdr:clientData/>
  </xdr:twoCellAnchor>
  <xdr:twoCellAnchor editAs="oneCell">
    <xdr:from>
      <xdr:col>92</xdr:col>
      <xdr:colOff>115957</xdr:colOff>
      <xdr:row>49</xdr:row>
      <xdr:rowOff>41413</xdr:rowOff>
    </xdr:from>
    <xdr:to>
      <xdr:col>96</xdr:col>
      <xdr:colOff>420495</xdr:colOff>
      <xdr:row>50</xdr:row>
      <xdr:rowOff>102805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99696" y="5375413"/>
          <a:ext cx="3204038" cy="8689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ronika/Downloads/Kontrolna%20inwentaryzacja%20emisji%20Rawicz_11.02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kensw/Downloads/Kontrolna%20inwentaryzacja%20emisji%20Rawicz_11.02.2021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aśnienia"/>
      <sheetName val="WO i WE"/>
      <sheetName val="Zużycie MWh"/>
      <sheetName val="Emisje CO2"/>
      <sheetName val="Budynki i urządz. publiczne"/>
      <sheetName val="KOPIA Budynki i urz. publ."/>
      <sheetName val="Mieszkania prywatne"/>
      <sheetName val="transport publiczny"/>
      <sheetName val="pojazdy prywatne"/>
      <sheetName val="oświetlenie"/>
      <sheetName val="przemysł"/>
    </sheetNames>
    <sheetDataSet>
      <sheetData sheetId="0"/>
      <sheetData sheetId="1">
        <row r="11">
          <cell r="H11">
            <v>0.81399999999999995</v>
          </cell>
        </row>
        <row r="12">
          <cell r="H12">
            <v>0.34100000000000003</v>
          </cell>
        </row>
        <row r="18">
          <cell r="H18">
            <v>0.26700000000000002</v>
          </cell>
        </row>
        <row r="20">
          <cell r="H20">
            <v>0.40300000000000002</v>
          </cell>
        </row>
        <row r="26">
          <cell r="H26">
            <v>0.20200000000000001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aśnienia"/>
      <sheetName val="WO i WE"/>
      <sheetName val="Zużycie MWh"/>
      <sheetName val="Emisje CO2"/>
      <sheetName val="Budynki i urządz. publiczne"/>
      <sheetName val="KOPIA Budynki i urz. publ."/>
      <sheetName val="Mieszkania prywatne"/>
      <sheetName val="transport publiczny"/>
      <sheetName val="pojazdy prywatne"/>
      <sheetName val="oświetlenie"/>
      <sheetName val="przemysł"/>
    </sheetNames>
    <sheetDataSet>
      <sheetData sheetId="0" refreshError="1"/>
      <sheetData sheetId="1">
        <row r="16">
          <cell r="H16">
            <v>0.22700000000000001</v>
          </cell>
        </row>
        <row r="17">
          <cell r="H17">
            <v>0.25</v>
          </cell>
        </row>
        <row r="18">
          <cell r="H18">
            <v>0.26700000000000002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Weronika Saukens" id="{DA800A5D-1B78-4D1D-BDC4-A93E3BB93666}" userId="4b9e3f51ece22573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B8C0CF-615B-495C-A661-8728B007230E}" name="Tabela1" displayName="Tabela1" ref="B46:AA88" totalsRowShown="0" headerRowDxfId="116" dataDxfId="115">
  <autoFilter ref="B46:AA88" xr:uid="{8BB8C0CF-615B-495C-A661-8728B007230E}"/>
  <tableColumns count="26">
    <tableColumn id="1" xr3:uid="{04EE8B0B-0ECA-450E-B385-66CE403D1B47}" name="Miejscowość" dataDxfId="114"/>
    <tableColumn id="2" xr3:uid="{127E5ED9-A06E-4082-852A-75BA4F52CDA8}" name="Typ budynku" dataDxfId="113"/>
    <tableColumn id="3" xr3:uid="{A7F80BC4-34DC-4BB1-9ECB-7787C553E6A0}" name="Wiek budynku" dataDxfId="112"/>
    <tableColumn id="4" xr3:uid="{814AB283-F59F-46D8-9F67-8595B5D30D86}" name="Powierzchnia ogrzewana (m2)" dataDxfId="111"/>
    <tableColumn id="5" xr3:uid="{E61D645E-03F9-4A03-B96B-DC0E4470F2FA}" name="Liczba mieszkańców" dataDxfId="110"/>
    <tableColumn id="6" xr3:uid="{5BAEFC15-E6BB-47BB-A5D3-47063C7DC2DD}" name="Wykonana termomodernizacja ścian" dataDxfId="109"/>
    <tableColumn id="7" xr3:uid="{8A480025-AC2C-4E1F-AC44-BE0A9F0F4F33}" name="Wykonana termomodernizacja stropu/dachu" dataDxfId="108"/>
    <tableColumn id="8" xr3:uid="{33DE7C57-9CC9-4AB7-B5A3-51ABC4195C69}" name="Rok przeprowadzenia termomodernizacji przegród zewnętrznych" dataDxfId="107"/>
    <tableColumn id="9" xr3:uid="{128DEA26-47A5-4BCF-A042-FED6079C7434}" name="Przeprowadzona wymiana okien" dataDxfId="106"/>
    <tableColumn id="10" xr3:uid="{7564A715-E58B-4249-917D-FA3F94197452}" name="Przeprowadzona wymiana drzwi" dataDxfId="105"/>
    <tableColumn id="11" xr3:uid="{362BD91E-8B35-4FC9-9AC9-71D6C746888F}" name="Rok dokonania wymiany stolarki zewnętrznej" dataDxfId="104"/>
    <tableColumn id="12" xr3:uid="{8D823012-F33C-47CF-9C3D-17AF97D97CFB}" name="Sposób ogrzewania" dataDxfId="103"/>
    <tableColumn id="13" xr3:uid="{6688EA72-03C1-463B-963B-BB46409D081F}" name="Ciepło z miejskiego systemu (GJ/rok)" dataDxfId="102" dataCellStyle="Normalny 3"/>
    <tableColumn id="14" xr3:uid="{DBA137E4-F935-45FF-B0F8-7F2BA0A31603}" name="Węgiel (t/rok)" dataDxfId="101" dataCellStyle="Normalny 3"/>
    <tableColumn id="15" xr3:uid="{77D1CED9-F892-4D60-B25C-74D02A157690}" name="Ekogroszek (t/rok)" dataDxfId="100" dataCellStyle="Normalny 3"/>
    <tableColumn id="16" xr3:uid="{B455E5A1-1401-4A58-87C3-09F9E670BA16}" name="Gaz ziemny z sieci (m3/rok)" dataDxfId="99" dataCellStyle="Normalny 3"/>
    <tableColumn id="17" xr3:uid="{585483BA-DC30-47EF-BBE8-BCEB592C72EC}" name="Gaz płynny LPG (l/rok)" dataDxfId="98" dataCellStyle="Normalny 3"/>
    <tableColumn id="18" xr3:uid="{B0D927F2-2A2C-4F0D-8D70-F6B0E96BDBF3}" name="Olej opałowy (l/rok)" dataDxfId="97" dataCellStyle="Normalny 3"/>
    <tableColumn id="19" xr3:uid="{8214890E-9440-4CAD-B1FB-4947AC218BD9}" name="Biomasa (t/rok)" dataDxfId="96" dataCellStyle="Normalny 3"/>
    <tableColumn id="20" xr3:uid="{2A29C2A7-796C-4871-801A-E59C622194A3}" name="Drewno (m. przestrz./rok)" dataDxfId="95" dataCellStyle="Normalny 3"/>
    <tableColumn id="21" xr3:uid="{9D7F5340-8613-4E5C-AE12-28CBC6729293}" name="Drewno (m3)" dataDxfId="94" dataCellStyle="Normalny 3"/>
    <tableColumn id="22" xr3:uid="{9464D239-8A47-49E3-8734-AE83BC89BCD2}" name="Koszt energii elektrycznej w okresie dwumiesięcznym (zł)" dataDxfId="93"/>
    <tableColumn id="23" xr3:uid="{3250EE2C-377D-446C-8540-0DEBFA1991E7}" name="Odnawialne źródła" dataDxfId="92"/>
    <tableColumn id="24" xr3:uid="{022C5992-F4A4-4D0C-801D-E36A25660FE5}" name="Planowane modernizacje w budynku w najbliższych latach" dataDxfId="91"/>
    <tableColumn id="25" xr3:uid="{551352E6-2D8D-4087-A3CC-79A835B40AEE}" name="Kolumna1" dataDxfId="90" dataCellStyle="Normalny 3"/>
    <tableColumn id="26" xr3:uid="{3DC25056-D148-4843-9C92-0984F5B43005}" name="Kolumna2" dataDxfId="89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ela68" displayName="Tabela68" ref="C3:CA26" totalsRowShown="0" headerRowDxfId="88" dataDxfId="87">
  <autoFilter ref="C3:CA26" xr:uid="{00000000-0009-0000-0100-000007000000}"/>
  <tableColumns count="77">
    <tableColumn id="1" xr3:uid="{00000000-0010-0000-0100-000001000000}" name="Miejscowość" dataDxfId="86"/>
    <tableColumn id="2" xr3:uid="{00000000-0010-0000-0100-000002000000}" name="Ulica" dataDxfId="85"/>
    <tableColumn id="3" xr3:uid="{00000000-0010-0000-0100-000003000000}" name="Nr domu" dataDxfId="84"/>
    <tableColumn id="4" xr3:uid="{00000000-0010-0000-0100-000004000000}" name="Rok budowy" dataDxfId="83"/>
    <tableColumn id="5" xr3:uid="{00000000-0010-0000-0100-000005000000}" name="Liczba kondygnacji" dataDxfId="82"/>
    <tableColumn id="8" xr3:uid="{00000000-0010-0000-0100-000008000000}" name="Powierzchnia użytkowa (m2)" dataDxfId="81"/>
    <tableColumn id="9" xr3:uid="{00000000-0010-0000-0100-000009000000}" name="Powierzchnia ogrzewana (m2)" dataDxfId="80"/>
    <tableColumn id="67" xr3:uid="{00000000-0010-0000-0100-000043000000}" name="Długość (m)" dataDxfId="79"/>
    <tableColumn id="66" xr3:uid="{00000000-0010-0000-0100-000042000000}" name="Szerokość (m)" dataDxfId="78"/>
    <tableColumn id="65" xr3:uid="{00000000-0010-0000-0100-000041000000}" name="Wysokość (m)" dataDxfId="77"/>
    <tableColumn id="68" xr3:uid="{00000000-0010-0000-0100-000044000000}" name="Średnia wysokośc kondygnacji (m)" dataDxfId="76"/>
    <tableColumn id="10" xr3:uid="{00000000-0010-0000-0100-00000A000000}" name="Ściany - materiał" dataDxfId="75"/>
    <tableColumn id="11" xr3:uid="{00000000-0010-0000-0100-00000B000000}" name="Ocieplenie ścian" dataDxfId="74"/>
    <tableColumn id="12" xr3:uid="{00000000-0010-0000-0100-00000C000000}" name="Udział % ścian ocieplonych" dataDxfId="73"/>
    <tableColumn id="13" xr3:uid="{00000000-0010-0000-0100-00000D000000}" name="Rok ocieplenia ścian" dataDxfId="72"/>
    <tableColumn id="70" xr3:uid="{00000000-0010-0000-0100-000046000000}" name="Materiał ocieplenia ścian" dataDxfId="71"/>
    <tableColumn id="69" xr3:uid="{00000000-0010-0000-0100-000045000000}" name="Grubość izolacji ścian (cm)" dataDxfId="70"/>
    <tableColumn id="14" xr3:uid="{00000000-0010-0000-0100-00000E000000}" name="Strop - materiał" dataDxfId="69"/>
    <tableColumn id="71" xr3:uid="{00000000-0010-0000-0100-000047000000}" name="Ocieplenie stropu" dataDxfId="68"/>
    <tableColumn id="15" xr3:uid="{00000000-0010-0000-0100-00000F000000}" name="Rok ocieplenia stropu" dataDxfId="67"/>
    <tableColumn id="72" xr3:uid="{00000000-0010-0000-0100-000048000000}" name="Materiał ocieplenia stropu" dataDxfId="66"/>
    <tableColumn id="73" xr3:uid="{00000000-0010-0000-0100-000049000000}" name="Grubość izolacji stropu (cm)" dataDxfId="65"/>
    <tableColumn id="16" xr3:uid="{00000000-0010-0000-0100-000010000000}" name="Okna - materiał" dataDxfId="64"/>
    <tableColumn id="17" xr3:uid="{00000000-0010-0000-0100-000011000000}" name="Wymienione okna" dataDxfId="63"/>
    <tableColumn id="19" xr3:uid="{00000000-0010-0000-0100-000013000000}" name="Rok wymiany okien" dataDxfId="62"/>
    <tableColumn id="74" xr3:uid="{00000000-0010-0000-0100-00004A000000}" name="Wymienione okna - materiał" dataDxfId="61"/>
    <tableColumn id="20" xr3:uid="{00000000-0010-0000-0100-000014000000}" name="Rodzaj grzejników" dataDxfId="60"/>
    <tableColumn id="21" xr3:uid="{00000000-0010-0000-0100-000015000000}" name="Rok montażu grzejników" dataDxfId="59"/>
    <tableColumn id="22" xr3:uid="{00000000-0010-0000-0100-000016000000}" name="Rodzaj węzła cieplnego" dataDxfId="58"/>
    <tableColumn id="23" xr3:uid="{00000000-0010-0000-0100-000017000000}" name="Rok montażu węzła cieplnego" dataDxfId="57"/>
    <tableColumn id="24" xr3:uid="{00000000-0010-0000-0100-000018000000}" name="Rury - materiał" dataDxfId="56"/>
    <tableColumn id="25" xr3:uid="{00000000-0010-0000-0100-000019000000}" name="Rury - rok montażu" dataDxfId="55"/>
    <tableColumn id="26" xr3:uid="{00000000-0010-0000-0100-00001A000000}" name="Izolacja rur w piwnicy" dataDxfId="54"/>
    <tableColumn id="27" xr3:uid="{00000000-0010-0000-0100-00001B000000}" name="Materiał izolacji rur w piwnicy" dataDxfId="53"/>
    <tableColumn id="28" xr3:uid="{00000000-0010-0000-0100-00001C000000}" name="Izolacja pionów c.o." dataDxfId="52"/>
    <tableColumn id="29" xr3:uid="{00000000-0010-0000-0100-00001D000000}" name="Materiał izolacji pionów c.o." dataDxfId="51"/>
    <tableColumn id="30" xr3:uid="{00000000-0010-0000-0100-00001E000000}" name="C.o. z sieci ciepłowniczej" dataDxfId="50"/>
    <tableColumn id="31" xr3:uid="{00000000-0010-0000-0100-00001F000000}" name="Rok produkcji sieci ciepłowniczej" dataDxfId="49"/>
    <tableColumn id="32" xr3:uid="{00000000-0010-0000-0100-000020000000}" name="Moc sieci ciepłowniczej (kW)" dataDxfId="48"/>
    <tableColumn id="33" xr3:uid="{00000000-0010-0000-0100-000021000000}" name="C.o. z kotła węglowego" dataDxfId="47"/>
    <tableColumn id="34" xr3:uid="{00000000-0010-0000-0100-000022000000}" name="Rok produkcji kotła węglowego" dataDxfId="46"/>
    <tableColumn id="35" xr3:uid="{00000000-0010-0000-0100-000023000000}" name="Moc kotła węglowego (kW)" dataDxfId="45"/>
    <tableColumn id="36" xr3:uid="{00000000-0010-0000-0100-000024000000}" name="C.o. z  kotła gazowego" dataDxfId="44"/>
    <tableColumn id="37" xr3:uid="{00000000-0010-0000-0100-000025000000}" name="Rok produkcji kotła gazowego" dataDxfId="43"/>
    <tableColumn id="38" xr3:uid="{00000000-0010-0000-0100-000026000000}" name="Moc kotła gazowego (kW)" dataDxfId="42"/>
    <tableColumn id="39" xr3:uid="{00000000-0010-0000-0100-000027000000}" name="Inny rodzaj c.o." dataDxfId="41"/>
    <tableColumn id="40" xr3:uid="{00000000-0010-0000-0100-000028000000}" name="Rok produkcji dla (kat. &quot;inny rodzaj&quot;)" dataDxfId="40"/>
    <tableColumn id="41" xr3:uid="{00000000-0010-0000-0100-000029000000}" name="Moc dla kat. &quot;inny rodzaj&quot; (kW)" dataDxfId="39"/>
    <tableColumn id="42" xr3:uid="{00000000-0010-0000-0100-00002A000000}" name="Zużycie ciepła sieciowego - taryfa" dataDxfId="38"/>
    <tableColumn id="43" xr3:uid="{00000000-0010-0000-0100-00002B000000}" name="Moc zamówiona (MW)" dataDxfId="37"/>
    <tableColumn id="44" xr3:uid="{00000000-0010-0000-0100-00002C000000}" name="Roczne zużycie (GJ/rok)" dataDxfId="36"/>
    <tableColumn id="45" xr3:uid="{00000000-0010-0000-0100-00002D000000}" name="Zużycie węgla (t/rok)" dataDxfId="35"/>
    <tableColumn id="46" xr3:uid="{00000000-0010-0000-0100-00002E000000}" name="Zużycie gazu ziemnego (m3/rok)" dataDxfId="34"/>
    <tableColumn id="47" xr3:uid="{00000000-0010-0000-0100-00002F000000}" name="Zużycie gazu płynnego LPG (m3/rok)" dataDxfId="33"/>
    <tableColumn id="48" xr3:uid="{00000000-0010-0000-0100-000030000000}" name="Zużycie drewna (m przestrz./rok)" dataDxfId="32"/>
    <tableColumn id="49" xr3:uid="{00000000-0010-0000-0100-000031000000}" name="Zużycie oleju opałowego (l/rok)" dataDxfId="31"/>
    <tableColumn id="50" xr3:uid="{00000000-0010-0000-0100-000032000000}" name="Zużycie innego materiału (m3/rok)" dataDxfId="30"/>
    <tableColumn id="51" xr3:uid="{00000000-0010-0000-0100-000033000000}" name="Orientacyjny roczny koszt ogrzewania budynku w roku (zł)" dataDxfId="29"/>
    <tableColumn id="76" xr3:uid="{00000000-0010-0000-0100-00004C000000}" name="Sposób przygotowania c.w.u." dataDxfId="28"/>
    <tableColumn id="77" xr3:uid="{00000000-0010-0000-0100-00004D000000}" name="Rok montażu instalacji c.w.u." dataDxfId="27"/>
    <tableColumn id="78" xr3:uid="{00000000-0010-0000-0100-00004E000000}" name="Rury c.w.u. - rok montażu" dataDxfId="26"/>
    <tableColumn id="79" xr3:uid="{00000000-0010-0000-0100-00004F000000}" name="Rury c.w.u. - materiał" dataDxfId="25"/>
    <tableColumn id="80" xr3:uid="{00000000-0010-0000-0100-000050000000}" name="Izolacja rur c.w.u. w piwnicy" dataDxfId="24"/>
    <tableColumn id="81" xr3:uid="{00000000-0010-0000-0100-000051000000}" name="Materiał izolacji rur c.w.u. w piwnicy" dataDxfId="23"/>
    <tableColumn id="82" xr3:uid="{00000000-0010-0000-0100-000052000000}" name="Izolacja pionów c.w.u." dataDxfId="22"/>
    <tableColumn id="83" xr3:uid="{00000000-0010-0000-0100-000053000000}" name="Materiał izolacji pionów c.w.u." dataDxfId="21"/>
    <tableColumn id="52" xr3:uid="{00000000-0010-0000-0100-000034000000}" name="Zużycie energii elektrycznej - taryfa" dataDxfId="20"/>
    <tableColumn id="53" xr3:uid="{00000000-0010-0000-0100-000035000000}" name="Moc zamówiona energii elektrycznej (MW)" dataDxfId="19"/>
    <tableColumn id="54" xr3:uid="{00000000-0010-0000-0100-000036000000}" name="Roczne zużycie energii elektrycznej (MWh)" dataDxfId="18"/>
    <tableColumn id="55" xr3:uid="{00000000-0010-0000-0100-000037000000}" name="Orientacyjny roczny koszt energii elektrycznej (zł)" dataDxfId="17"/>
    <tableColumn id="56" xr3:uid="{00000000-0010-0000-0100-000038000000}" name="Planowane ocieplenie elewacji do 2027 r." dataDxfId="16"/>
    <tableColumn id="57" xr3:uid="{00000000-0010-0000-0100-000039000000}" name="Planowane ocieplenie dachu do 2027 r." dataDxfId="15"/>
    <tableColumn id="58" xr3:uid="{00000000-0010-0000-0100-00003A000000}" name="Planowana wymiana okien do 2027 r." dataDxfId="14"/>
    <tableColumn id="7" xr3:uid="{00000000-0010-0000-0100-000007000000}" name="Planowana wymiana drzwi do 2027 r." dataDxfId="13"/>
    <tableColumn id="59" xr3:uid="{00000000-0010-0000-0100-00003B000000}" name="Planowana wymiana lub modernizacja źródła ciepła do 2027 r." dataDxfId="12"/>
    <tableColumn id="60" xr3:uid="{00000000-0010-0000-0100-00003C000000}" name="Planowane lata realizacji termomodernizacji" dataDxfId="11"/>
    <tableColumn id="61" xr3:uid="{00000000-0010-0000-0100-00003D000000}" name="Szacowane nakłady (zł)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59" displayName="Tabela59" ref="A3:H12" totalsRowShown="0" headerRowDxfId="9" dataDxfId="8">
  <autoFilter ref="A3:H12" xr:uid="{00000000-0009-0000-0100-000008000000}"/>
  <tableColumns count="8">
    <tableColumn id="16" xr3:uid="{00000000-0010-0000-0500-000010000000}" name="Rodzaj lampy zainstalowanej obecnie r." dataDxfId="7"/>
    <tableColumn id="5" xr3:uid="{00000000-0010-0000-0500-000005000000}" name="Moc (W)" dataDxfId="6">
      <calculatedColumnFormula>D4/C4</calculatedColumnFormula>
    </tableColumn>
    <tableColumn id="6" xr3:uid="{00000000-0010-0000-0500-000006000000}" name="Ilość" dataDxfId="5"/>
    <tableColumn id="1" xr3:uid="{00000000-0010-0000-0500-000001000000}" name="Łączna  moc oświetlenia stan na 2020 r. [kW]" dataDxfId="4">
      <calculatedColumnFormula>(Tabela59[[#This Row],[Moc (W)]]*Tabela59[[#This Row],[Ilość]])/1000</calculatedColumnFormula>
    </tableColumn>
    <tableColumn id="7" xr3:uid="{00000000-0010-0000-0500-000007000000}" name="Liczba godzin pracy oświetlenia [h/rok]" dataDxfId="3"/>
    <tableColumn id="8" xr3:uid="{00000000-0010-0000-0500-000008000000}" name="Zużycie energi elektrycznejw w 2020 r.  [MWh/rok] " dataDxfId="2">
      <calculatedColumnFormula>D4*1000*E4</calculatedColumnFormula>
    </tableColumn>
    <tableColumn id="3" xr3:uid="{00000000-0010-0000-0500-000003000000}" name="Wskaźnik emisji [t CO2/MWh]" dataDxfId="1"/>
    <tableColumn id="4" xr3:uid="{00000000-0010-0000-0500-000004000000}" name="Emisja CO2 z energii elektrycznej w 2020 [t CO2]" dataDxfId="0">
      <calculatedColumnFormula>Tabela59[[#This Row],[Zużycie energi elektrycznejw w 2020 r.  '[MWh/rok'] ]]*Tabela59[[#This Row],[Wskaźnik emisji '[t CO2/MWh']]]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W4" dT="2021-08-02T19:22:51.86" personId="{DA800A5D-1B78-4D1D-BDC4-A93E3BB93666}" id="{7DC322E1-6460-4D5D-8E22-106559EF4462}">
    <text>modernizacja w 2016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6440-F7C3-43A5-8BBC-242BAC2D5F65}">
  <sheetPr>
    <tabColor theme="2"/>
  </sheetPr>
  <dimension ref="A1:AB90"/>
  <sheetViews>
    <sheetView zoomScale="110" zoomScaleNormal="110" workbookViewId="0">
      <selection activeCell="X47" sqref="X47:X87"/>
    </sheetView>
  </sheetViews>
  <sheetFormatPr defaultRowHeight="14.25"/>
  <cols>
    <col min="1" max="1" width="2.7109375" style="113" customWidth="1"/>
    <col min="2" max="2" width="14.5703125" style="113" customWidth="1"/>
    <col min="3" max="3" width="18.85546875" style="113" customWidth="1"/>
    <col min="4" max="4" width="13.28515625" style="113" customWidth="1"/>
    <col min="5" max="5" width="30.140625" style="113" customWidth="1"/>
    <col min="6" max="6" width="17.42578125" style="113" customWidth="1"/>
    <col min="7" max="7" width="25" style="113" customWidth="1"/>
    <col min="8" max="8" width="23.42578125" style="113" customWidth="1"/>
    <col min="9" max="9" width="31.5703125" style="113" customWidth="1"/>
    <col min="10" max="10" width="20.28515625" style="113" customWidth="1"/>
    <col min="11" max="11" width="18.7109375" style="113" customWidth="1"/>
    <col min="12" max="12" width="23.7109375" style="113" customWidth="1"/>
    <col min="13" max="13" width="23.28515625" style="113" customWidth="1"/>
    <col min="14" max="14" width="14.7109375" style="113" customWidth="1"/>
    <col min="15" max="15" width="10.85546875" style="113" customWidth="1"/>
    <col min="16" max="16" width="11" style="113" customWidth="1"/>
    <col min="17" max="17" width="10.85546875" style="113" customWidth="1"/>
    <col min="18" max="18" width="11.42578125" style="113" customWidth="1"/>
    <col min="19" max="19" width="12.28515625" style="113" customWidth="1"/>
    <col min="20" max="20" width="9" style="113" customWidth="1"/>
    <col min="21" max="21" width="14.140625" style="113" customWidth="1"/>
    <col min="22" max="22" width="9.140625" style="113" customWidth="1"/>
    <col min="23" max="23" width="37.42578125" style="113" customWidth="1"/>
    <col min="24" max="24" width="16.42578125" style="113" customWidth="1"/>
    <col min="25" max="25" width="37.42578125" style="113" customWidth="1"/>
    <col min="26" max="26" width="12.5703125" style="113" customWidth="1"/>
    <col min="27" max="1025" width="9.85546875" style="113" customWidth="1"/>
    <col min="1026" max="16384" width="9.140625" style="113"/>
  </cols>
  <sheetData>
    <row r="1" spans="1:22" ht="24.75">
      <c r="B1" s="114" t="s">
        <v>286</v>
      </c>
      <c r="C1" s="115"/>
      <c r="D1" s="115"/>
      <c r="E1" s="115"/>
    </row>
    <row r="2" spans="1:22" ht="15" thickBot="1">
      <c r="A2" s="119"/>
      <c r="B2" s="119"/>
      <c r="C2" s="119"/>
      <c r="D2" s="119"/>
      <c r="E2" s="119"/>
      <c r="F2" s="119"/>
      <c r="G2" s="119"/>
      <c r="O2" s="210"/>
    </row>
    <row r="3" spans="1:22" ht="18" thickBot="1">
      <c r="A3" s="119"/>
      <c r="B3" s="212" t="s">
        <v>287</v>
      </c>
      <c r="C3" s="213"/>
      <c r="D3" s="213"/>
      <c r="E3" s="212"/>
      <c r="F3" s="214">
        <f>G35</f>
        <v>8080.8925044608086</v>
      </c>
      <c r="G3" s="119" t="s">
        <v>212</v>
      </c>
      <c r="O3" s="210"/>
      <c r="P3" s="210"/>
    </row>
    <row r="4" spans="1:22" ht="18" thickBot="1">
      <c r="A4" s="119"/>
      <c r="B4" s="215" t="s">
        <v>288</v>
      </c>
      <c r="C4" s="216"/>
      <c r="D4" s="216"/>
      <c r="E4" s="215"/>
      <c r="F4" s="217">
        <f>G31</f>
        <v>0</v>
      </c>
      <c r="G4" s="119" t="s">
        <v>212</v>
      </c>
      <c r="I4" s="126"/>
      <c r="O4" s="210"/>
      <c r="P4" s="210"/>
    </row>
    <row r="5" spans="1:22" ht="18" thickBot="1">
      <c r="A5" s="119"/>
      <c r="B5" s="215" t="s">
        <v>289</v>
      </c>
      <c r="C5" s="216"/>
      <c r="D5" s="216"/>
      <c r="E5" s="215"/>
      <c r="F5" s="217">
        <f>F3-F4</f>
        <v>8080.8925044608086</v>
      </c>
      <c r="G5" s="119" t="s">
        <v>212</v>
      </c>
      <c r="O5" s="210"/>
      <c r="P5" s="210"/>
    </row>
    <row r="6" spans="1:22" ht="15" thickBot="1">
      <c r="A6" s="119"/>
      <c r="B6" s="119"/>
      <c r="C6" s="145"/>
      <c r="D6" s="145"/>
      <c r="E6" s="119"/>
      <c r="F6" s="119"/>
      <c r="G6" s="119"/>
      <c r="H6" s="218"/>
      <c r="O6" s="210"/>
      <c r="P6" s="210"/>
    </row>
    <row r="7" spans="1:22" ht="15" thickBot="1">
      <c r="A7" s="119"/>
      <c r="B7" s="133" t="s">
        <v>213</v>
      </c>
      <c r="C7" s="133"/>
      <c r="D7" s="133"/>
      <c r="E7" s="133"/>
      <c r="F7" s="192">
        <f>O23</f>
        <v>23413.294339999997</v>
      </c>
      <c r="G7" s="119" t="s">
        <v>214</v>
      </c>
      <c r="H7" s="218"/>
      <c r="O7" s="210"/>
      <c r="P7" s="210"/>
    </row>
    <row r="8" spans="1:22" ht="15" thickBot="1">
      <c r="A8" s="119"/>
      <c r="B8" s="219" t="s">
        <v>215</v>
      </c>
      <c r="C8" s="219"/>
      <c r="D8" s="219"/>
      <c r="E8" s="219"/>
      <c r="F8" s="220">
        <f>E31</f>
        <v>0</v>
      </c>
      <c r="G8" s="119" t="s">
        <v>214</v>
      </c>
      <c r="H8" s="218"/>
      <c r="O8" s="210"/>
      <c r="P8" s="210"/>
    </row>
    <row r="9" spans="1:22" ht="15" thickBot="1">
      <c r="A9" s="119"/>
      <c r="B9" s="219" t="s">
        <v>216</v>
      </c>
      <c r="C9" s="219"/>
      <c r="D9" s="219"/>
      <c r="E9" s="219"/>
      <c r="F9" s="220">
        <f>F7-F8</f>
        <v>23413.294339999997</v>
      </c>
      <c r="G9" s="119" t="s">
        <v>214</v>
      </c>
      <c r="H9" s="218"/>
      <c r="O9" s="210"/>
      <c r="P9" s="210"/>
    </row>
    <row r="10" spans="1:22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31"/>
      <c r="P10" s="131"/>
      <c r="Q10" s="119"/>
      <c r="R10" s="119"/>
      <c r="S10" s="119"/>
      <c r="T10" s="119"/>
      <c r="U10" s="119"/>
      <c r="V10" s="119"/>
    </row>
    <row r="11" spans="1:22" ht="15" thickBot="1">
      <c r="A11" s="119"/>
      <c r="B11" s="132" t="s">
        <v>217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31"/>
      <c r="P11" s="131"/>
      <c r="Q11" s="119"/>
      <c r="R11" s="119"/>
      <c r="S11" s="119"/>
      <c r="T11" s="119"/>
      <c r="U11" s="119"/>
      <c r="V11" s="119"/>
    </row>
    <row r="12" spans="1:22" ht="16.5" thickBot="1">
      <c r="A12" s="119"/>
      <c r="B12" s="221" t="s">
        <v>218</v>
      </c>
      <c r="C12" s="221"/>
      <c r="D12" s="222">
        <v>91.6</v>
      </c>
      <c r="E12" s="221" t="s">
        <v>290</v>
      </c>
      <c r="F12" s="119"/>
      <c r="G12" s="119"/>
      <c r="H12" s="305" t="s">
        <v>219</v>
      </c>
      <c r="I12" s="305"/>
      <c r="J12" s="305"/>
      <c r="K12" s="305"/>
      <c r="L12" s="305"/>
      <c r="M12" s="305"/>
      <c r="N12" s="119"/>
      <c r="O12" s="131"/>
      <c r="P12" s="131"/>
      <c r="Q12" s="119"/>
      <c r="R12" s="119"/>
      <c r="S12" s="119"/>
      <c r="T12" s="119"/>
      <c r="U12" s="119"/>
      <c r="V12" s="119"/>
    </row>
    <row r="13" spans="1:22">
      <c r="A13" s="119"/>
      <c r="B13" s="119"/>
      <c r="C13" s="119"/>
      <c r="D13" s="119"/>
      <c r="E13" s="119"/>
      <c r="F13" s="119"/>
      <c r="G13" s="119"/>
      <c r="H13" s="203" t="s">
        <v>220</v>
      </c>
      <c r="I13" s="203" t="s">
        <v>221</v>
      </c>
      <c r="J13" s="203" t="s">
        <v>222</v>
      </c>
      <c r="K13" s="203" t="s">
        <v>223</v>
      </c>
      <c r="L13" s="203" t="s">
        <v>224</v>
      </c>
      <c r="M13" s="203" t="s">
        <v>225</v>
      </c>
      <c r="N13" s="119"/>
      <c r="O13" s="131"/>
      <c r="P13" s="131"/>
      <c r="Q13" s="119"/>
      <c r="R13" s="119"/>
      <c r="S13" s="119"/>
      <c r="T13" s="119"/>
      <c r="U13" s="119"/>
      <c r="V13" s="119"/>
    </row>
    <row r="14" spans="1:22" ht="16.5" thickBot="1">
      <c r="A14" s="119"/>
      <c r="B14" s="223" t="s">
        <v>291</v>
      </c>
      <c r="C14" s="224"/>
      <c r="D14" s="224"/>
      <c r="E14" s="224"/>
      <c r="F14" s="224"/>
      <c r="G14" s="224"/>
      <c r="H14" s="225">
        <v>320</v>
      </c>
      <c r="I14" s="225">
        <v>280</v>
      </c>
      <c r="J14" s="225">
        <v>260</v>
      </c>
      <c r="K14" s="225">
        <v>180</v>
      </c>
      <c r="L14" s="225">
        <v>140</v>
      </c>
      <c r="M14" s="225">
        <v>100</v>
      </c>
      <c r="N14" s="119"/>
      <c r="O14" s="119"/>
      <c r="P14" s="119"/>
      <c r="Q14" s="119"/>
      <c r="R14" s="119"/>
      <c r="S14" s="119"/>
      <c r="T14" s="119"/>
      <c r="U14" s="119"/>
      <c r="V14" s="119"/>
    </row>
    <row r="15" spans="1:22" ht="15" thickBot="1">
      <c r="A15" s="119"/>
      <c r="B15" s="306" t="s">
        <v>226</v>
      </c>
      <c r="C15" s="306"/>
      <c r="D15" s="306"/>
      <c r="E15" s="306"/>
      <c r="F15" s="306"/>
      <c r="G15" s="306"/>
      <c r="H15" s="226">
        <v>502</v>
      </c>
      <c r="I15" s="227">
        <v>402</v>
      </c>
      <c r="J15" s="226">
        <v>168</v>
      </c>
      <c r="K15" s="227">
        <v>161</v>
      </c>
      <c r="L15" s="226">
        <v>96</v>
      </c>
      <c r="M15" s="228">
        <v>111</v>
      </c>
      <c r="N15" s="229" t="s">
        <v>227</v>
      </c>
      <c r="O15" s="230">
        <f>SUM(H15:M15)</f>
        <v>1440</v>
      </c>
      <c r="P15" s="119" t="s">
        <v>292</v>
      </c>
      <c r="Q15" s="119"/>
      <c r="R15" s="119"/>
      <c r="S15" s="119"/>
      <c r="T15" s="119"/>
      <c r="U15" s="119"/>
      <c r="V15" s="119"/>
    </row>
    <row r="16" spans="1:22" ht="15" thickBot="1">
      <c r="A16" s="119"/>
      <c r="B16" s="231" t="s">
        <v>293</v>
      </c>
      <c r="C16" s="232"/>
      <c r="D16" s="232"/>
      <c r="E16" s="232"/>
      <c r="F16" s="232"/>
      <c r="G16" s="233"/>
      <c r="H16" s="234">
        <f t="shared" ref="H16:M16" si="0">H14*$D$12*H15/1000</f>
        <v>14714.624</v>
      </c>
      <c r="I16" s="234">
        <f t="shared" si="0"/>
        <v>10310.495999999999</v>
      </c>
      <c r="J16" s="234">
        <f t="shared" si="0"/>
        <v>4001.0880000000002</v>
      </c>
      <c r="K16" s="234">
        <f t="shared" si="0"/>
        <v>2654.5680000000002</v>
      </c>
      <c r="L16" s="234">
        <f t="shared" si="0"/>
        <v>1231.104</v>
      </c>
      <c r="M16" s="234">
        <f t="shared" si="0"/>
        <v>1016.76</v>
      </c>
      <c r="N16" s="119"/>
      <c r="O16" s="209"/>
      <c r="P16" s="119"/>
      <c r="Q16" s="119"/>
      <c r="R16" s="119"/>
      <c r="S16" s="119"/>
      <c r="T16" s="119"/>
      <c r="U16" s="119"/>
      <c r="V16" s="119"/>
    </row>
    <row r="17" spans="1:22" ht="14.25" customHeight="1" thickBot="1">
      <c r="A17" s="119"/>
      <c r="B17" s="307" t="s">
        <v>355</v>
      </c>
      <c r="C17" s="307"/>
      <c r="D17" s="307"/>
      <c r="E17" s="307"/>
      <c r="F17" s="307"/>
      <c r="G17" s="308">
        <v>0.75</v>
      </c>
      <c r="H17" s="309">
        <f>H16*0.25*$G$17</f>
        <v>2758.9920000000002</v>
      </c>
      <c r="I17" s="310">
        <f>I16*0.25*$G$17</f>
        <v>1933.2179999999998</v>
      </c>
      <c r="J17" s="310">
        <f>J16*0.25*$G$17</f>
        <v>750.20400000000006</v>
      </c>
      <c r="K17" s="310">
        <f>K16*0.25*$G$17</f>
        <v>497.73150000000004</v>
      </c>
      <c r="L17" s="310">
        <f>L16*0.25*$G$17</f>
        <v>230.83199999999999</v>
      </c>
      <c r="M17" s="310" t="s">
        <v>228</v>
      </c>
      <c r="N17" s="119"/>
      <c r="O17" s="123"/>
      <c r="P17" s="119"/>
      <c r="Q17" s="119"/>
      <c r="R17" s="119"/>
      <c r="S17" s="119"/>
      <c r="T17" s="119"/>
      <c r="U17" s="119"/>
      <c r="V17" s="119"/>
    </row>
    <row r="18" spans="1:22" ht="15" thickBot="1">
      <c r="A18" s="119"/>
      <c r="B18" s="307"/>
      <c r="C18" s="307"/>
      <c r="D18" s="307"/>
      <c r="E18" s="307"/>
      <c r="F18" s="307"/>
      <c r="G18" s="308"/>
      <c r="H18" s="309"/>
      <c r="I18" s="310"/>
      <c r="J18" s="310"/>
      <c r="K18" s="310"/>
      <c r="L18" s="310"/>
      <c r="M18" s="310"/>
      <c r="N18" s="119"/>
      <c r="O18" s="123"/>
      <c r="P18" s="119"/>
      <c r="Q18" s="119"/>
      <c r="R18" s="119"/>
      <c r="S18" s="119"/>
      <c r="T18" s="119"/>
      <c r="U18" s="119"/>
      <c r="V18" s="119"/>
    </row>
    <row r="19" spans="1:22" ht="15" thickBot="1">
      <c r="A19" s="119"/>
      <c r="B19" s="307"/>
      <c r="C19" s="307"/>
      <c r="D19" s="307"/>
      <c r="E19" s="307"/>
      <c r="F19" s="307"/>
      <c r="G19" s="308"/>
      <c r="H19" s="309"/>
      <c r="I19" s="310"/>
      <c r="J19" s="310"/>
      <c r="K19" s="310"/>
      <c r="L19" s="310"/>
      <c r="M19" s="310"/>
      <c r="N19" s="119"/>
      <c r="O19" s="123"/>
      <c r="P19" s="119"/>
      <c r="Q19" s="119"/>
      <c r="R19" s="119"/>
      <c r="S19" s="119"/>
      <c r="T19" s="119"/>
      <c r="U19" s="119"/>
      <c r="V19" s="119"/>
    </row>
    <row r="20" spans="1:22" ht="14.25" customHeight="1" thickBot="1">
      <c r="A20" s="119"/>
      <c r="B20" s="307" t="s">
        <v>356</v>
      </c>
      <c r="C20" s="307"/>
      <c r="D20" s="307"/>
      <c r="E20" s="307"/>
      <c r="F20" s="307"/>
      <c r="G20" s="308">
        <v>0.88</v>
      </c>
      <c r="H20" s="309">
        <f>H16*0.15*$G$20</f>
        <v>1942.3303680000001</v>
      </c>
      <c r="I20" s="310">
        <f>I16*0.15*$G$20</f>
        <v>1360.9854719999998</v>
      </c>
      <c r="J20" s="310">
        <f>J16*0.15*$G$20</f>
        <v>528.14361599999995</v>
      </c>
      <c r="K20" s="310">
        <f>K16*0.15*$G$20</f>
        <v>350.40297600000002</v>
      </c>
      <c r="L20" s="310">
        <f>L16*0.15*$G$20</f>
        <v>162.505728</v>
      </c>
      <c r="M20" s="310" t="s">
        <v>228</v>
      </c>
      <c r="N20" s="119"/>
      <c r="O20" s="123"/>
      <c r="P20" s="119"/>
      <c r="Q20" s="119"/>
      <c r="R20" s="119"/>
      <c r="S20" s="119"/>
      <c r="T20" s="119"/>
      <c r="U20" s="119"/>
      <c r="V20" s="119"/>
    </row>
    <row r="21" spans="1:22" ht="15" thickBot="1">
      <c r="A21" s="119"/>
      <c r="B21" s="307"/>
      <c r="C21" s="307"/>
      <c r="D21" s="307"/>
      <c r="E21" s="307"/>
      <c r="F21" s="307"/>
      <c r="G21" s="308"/>
      <c r="H21" s="309"/>
      <c r="I21" s="310"/>
      <c r="J21" s="310"/>
      <c r="K21" s="310"/>
      <c r="L21" s="310"/>
      <c r="M21" s="310"/>
      <c r="N21" s="119"/>
      <c r="O21" s="123"/>
      <c r="P21" s="119"/>
      <c r="Q21" s="119"/>
      <c r="R21" s="119"/>
      <c r="S21" s="119"/>
      <c r="T21" s="119"/>
      <c r="U21" s="119"/>
      <c r="V21" s="119"/>
    </row>
    <row r="22" spans="1:22" ht="15" thickBot="1">
      <c r="A22" s="119"/>
      <c r="B22" s="307"/>
      <c r="C22" s="307"/>
      <c r="D22" s="307"/>
      <c r="E22" s="307"/>
      <c r="F22" s="307"/>
      <c r="G22" s="308"/>
      <c r="H22" s="309"/>
      <c r="I22" s="310"/>
      <c r="J22" s="310"/>
      <c r="K22" s="310"/>
      <c r="L22" s="310"/>
      <c r="M22" s="310"/>
      <c r="N22" s="119"/>
      <c r="O22" s="123"/>
      <c r="P22" s="119"/>
      <c r="Q22" s="119"/>
      <c r="R22" s="119"/>
      <c r="S22" s="119"/>
      <c r="T22" s="119"/>
      <c r="U22" s="119"/>
      <c r="V22" s="119"/>
    </row>
    <row r="23" spans="1:22">
      <c r="A23" s="119"/>
      <c r="B23" s="311" t="s">
        <v>294</v>
      </c>
      <c r="C23" s="311"/>
      <c r="D23" s="311"/>
      <c r="E23" s="311"/>
      <c r="F23" s="311"/>
      <c r="G23" s="311"/>
      <c r="H23" s="235">
        <f>H16-H17-H20</f>
        <v>10013.301631999999</v>
      </c>
      <c r="I23" s="235">
        <f>I16-I17-I20</f>
        <v>7016.2925279999981</v>
      </c>
      <c r="J23" s="235">
        <f>J16-J17-J20</f>
        <v>2722.7403840000002</v>
      </c>
      <c r="K23" s="235">
        <f>K16-K17-K20</f>
        <v>1806.4335240000003</v>
      </c>
      <c r="L23" s="235">
        <f>L16-L17-L20</f>
        <v>837.76627200000007</v>
      </c>
      <c r="M23" s="235">
        <f>M16</f>
        <v>1016.76</v>
      </c>
      <c r="N23" s="236" t="s">
        <v>227</v>
      </c>
      <c r="O23" s="237">
        <f>SUM(H23:N23)</f>
        <v>23413.294339999997</v>
      </c>
      <c r="P23" s="119"/>
      <c r="Q23" s="119"/>
      <c r="R23" s="119"/>
      <c r="S23" s="119"/>
      <c r="T23" s="119"/>
      <c r="U23" s="119"/>
      <c r="V23" s="119"/>
    </row>
    <row r="24" spans="1:22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</row>
    <row r="25" spans="1:22">
      <c r="A25" s="119"/>
      <c r="B25" s="132" t="s">
        <v>229</v>
      </c>
      <c r="C25" s="132"/>
      <c r="D25" s="132"/>
      <c r="E25" s="132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</row>
    <row r="26" spans="1:22">
      <c r="A26" s="119"/>
      <c r="B26" s="119"/>
      <c r="C26" s="119"/>
      <c r="D26" s="119"/>
      <c r="E26" s="119"/>
      <c r="F26" s="119"/>
      <c r="G26" s="119"/>
      <c r="H26" s="119"/>
    </row>
    <row r="27" spans="1:22">
      <c r="A27" s="119"/>
      <c r="B27" s="119"/>
      <c r="C27" s="119"/>
      <c r="D27" s="119"/>
      <c r="E27" s="119"/>
      <c r="F27" s="119"/>
      <c r="G27" s="119"/>
      <c r="H27" s="119"/>
    </row>
    <row r="28" spans="1:22" ht="45.75" customHeight="1">
      <c r="A28" s="119"/>
      <c r="B28" s="119"/>
      <c r="C28" s="238" t="s">
        <v>230</v>
      </c>
      <c r="D28" s="239" t="s">
        <v>231</v>
      </c>
      <c r="E28" s="240" t="s">
        <v>232</v>
      </c>
      <c r="F28" s="241" t="s">
        <v>233</v>
      </c>
      <c r="G28" s="242" t="s">
        <v>234</v>
      </c>
      <c r="H28" s="119"/>
    </row>
    <row r="29" spans="1:22">
      <c r="A29" s="119"/>
      <c r="B29" s="119"/>
      <c r="C29" s="243" t="s">
        <v>235</v>
      </c>
      <c r="D29" s="244">
        <v>88.1</v>
      </c>
      <c r="E29" s="245">
        <f t="shared" ref="E29:E34" si="1">$O$23*D29/100</f>
        <v>20627.112313539998</v>
      </c>
      <c r="F29" s="246">
        <f>'[1]WO i WE'!H12</f>
        <v>0.34100000000000003</v>
      </c>
      <c r="G29" s="247">
        <f t="shared" ref="G29:G34" si="2">E29*F29</f>
        <v>7033.8452989171401</v>
      </c>
      <c r="H29" s="248"/>
    </row>
    <row r="30" spans="1:22">
      <c r="A30" s="119"/>
      <c r="B30" s="119"/>
      <c r="C30" s="249" t="s">
        <v>184</v>
      </c>
      <c r="D30" s="250">
        <v>0</v>
      </c>
      <c r="E30" s="251">
        <f t="shared" si="1"/>
        <v>0</v>
      </c>
      <c r="F30" s="246">
        <f>'[1]WO i WE'!H26</f>
        <v>0.20200000000000001</v>
      </c>
      <c r="G30" s="247">
        <f t="shared" si="2"/>
        <v>0</v>
      </c>
      <c r="H30" s="119"/>
      <c r="L30" s="252"/>
    </row>
    <row r="31" spans="1:22">
      <c r="A31" s="119"/>
      <c r="B31" s="119"/>
      <c r="C31" s="253" t="s">
        <v>236</v>
      </c>
      <c r="D31" s="250">
        <v>0</v>
      </c>
      <c r="E31" s="254">
        <f t="shared" si="1"/>
        <v>0</v>
      </c>
      <c r="F31" s="255">
        <v>0.34100000000000003</v>
      </c>
      <c r="G31" s="256">
        <f t="shared" si="2"/>
        <v>0</v>
      </c>
      <c r="H31" s="119"/>
      <c r="I31" s="257"/>
      <c r="L31" s="252"/>
    </row>
    <row r="32" spans="1:22">
      <c r="A32" s="119"/>
      <c r="B32" s="119"/>
      <c r="C32" s="243" t="s">
        <v>237</v>
      </c>
      <c r="D32" s="258">
        <v>9.52</v>
      </c>
      <c r="E32" s="245">
        <f t="shared" si="1"/>
        <v>2228.9456211679994</v>
      </c>
      <c r="F32" s="246">
        <f>'[1]WO i WE'!H20</f>
        <v>0.40300000000000002</v>
      </c>
      <c r="G32" s="247">
        <f t="shared" si="2"/>
        <v>898.26508533070387</v>
      </c>
      <c r="H32" s="119"/>
      <c r="L32" s="252"/>
    </row>
    <row r="33" spans="1:27">
      <c r="A33" s="119"/>
      <c r="B33" s="119"/>
      <c r="C33" s="243" t="s">
        <v>238</v>
      </c>
      <c r="D33" s="250">
        <v>2.38</v>
      </c>
      <c r="E33" s="245">
        <f t="shared" si="1"/>
        <v>557.23640529199986</v>
      </c>
      <c r="F33" s="246">
        <f>'[1]WO i WE'!H18</f>
        <v>0.26700000000000002</v>
      </c>
      <c r="G33" s="247">
        <f t="shared" si="2"/>
        <v>148.78212021296397</v>
      </c>
      <c r="H33" s="119"/>
      <c r="J33" s="252"/>
      <c r="L33" s="252"/>
    </row>
    <row r="34" spans="1:27" ht="15" thickBot="1">
      <c r="A34" s="119"/>
      <c r="B34" s="119"/>
      <c r="C34" s="243" t="s">
        <v>239</v>
      </c>
      <c r="D34" s="259">
        <v>0</v>
      </c>
      <c r="E34" s="245">
        <f t="shared" si="1"/>
        <v>0</v>
      </c>
      <c r="F34" s="246">
        <f>'[1]WO i WE'!H11</f>
        <v>0.81399999999999995</v>
      </c>
      <c r="G34" s="260">
        <f t="shared" si="2"/>
        <v>0</v>
      </c>
      <c r="H34" s="119"/>
      <c r="J34" s="252"/>
      <c r="L34" s="252"/>
    </row>
    <row r="35" spans="1:27" ht="15" thickBot="1">
      <c r="A35" s="119"/>
      <c r="B35" s="119"/>
      <c r="C35" s="261" t="s">
        <v>240</v>
      </c>
      <c r="D35" s="262">
        <f>SUM(D29:D34)</f>
        <v>99.999999999999986</v>
      </c>
      <c r="E35" s="192">
        <f>SUM(E29:E34)</f>
        <v>23413.294339999997</v>
      </c>
      <c r="F35" s="119"/>
      <c r="G35" s="263">
        <f>SUM(G29:G34)</f>
        <v>8080.8925044608086</v>
      </c>
      <c r="H35" s="132" t="s">
        <v>241</v>
      </c>
      <c r="J35" s="252"/>
    </row>
    <row r="36" spans="1:27">
      <c r="A36" s="119"/>
      <c r="B36" s="119"/>
      <c r="C36" s="119"/>
      <c r="D36" s="119"/>
      <c r="E36" s="119"/>
      <c r="F36" s="119"/>
      <c r="G36" s="119"/>
      <c r="H36" s="119"/>
    </row>
    <row r="37" spans="1:27">
      <c r="D37" s="312" t="s">
        <v>242</v>
      </c>
    </row>
    <row r="38" spans="1:27" ht="14.25" customHeight="1">
      <c r="D38" s="312"/>
    </row>
    <row r="39" spans="1:27" ht="14.25" customHeight="1">
      <c r="D39" s="312"/>
    </row>
    <row r="40" spans="1:27" ht="14.25" customHeight="1">
      <c r="D40" s="312"/>
    </row>
    <row r="41" spans="1:27" ht="14.25" customHeight="1">
      <c r="D41" s="312"/>
      <c r="E41" s="313" t="s">
        <v>295</v>
      </c>
      <c r="F41" s="313"/>
      <c r="G41" s="313"/>
      <c r="H41" s="313"/>
      <c r="I41" s="313"/>
      <c r="J41" s="313"/>
      <c r="K41" s="313"/>
      <c r="L41" s="313"/>
    </row>
    <row r="42" spans="1:27" ht="14.25" customHeight="1">
      <c r="D42" s="312"/>
      <c r="E42" s="313"/>
      <c r="F42" s="313"/>
      <c r="G42" s="313"/>
      <c r="H42" s="313"/>
      <c r="I42" s="313"/>
      <c r="J42" s="313"/>
      <c r="K42" s="313"/>
      <c r="L42" s="313"/>
    </row>
    <row r="43" spans="1:27">
      <c r="D43" s="312"/>
      <c r="E43" s="313"/>
      <c r="F43" s="313"/>
      <c r="G43" s="313"/>
      <c r="H43" s="313"/>
      <c r="I43" s="313"/>
      <c r="J43" s="313"/>
      <c r="K43" s="313"/>
      <c r="L43" s="313"/>
    </row>
    <row r="46" spans="1:27" ht="31.5">
      <c r="B46" s="264" t="s">
        <v>0</v>
      </c>
      <c r="C46" s="265" t="s">
        <v>296</v>
      </c>
      <c r="D46" s="265" t="s">
        <v>297</v>
      </c>
      <c r="E46" s="265" t="s">
        <v>29</v>
      </c>
      <c r="F46" s="265" t="s">
        <v>16</v>
      </c>
      <c r="G46" s="265" t="s">
        <v>298</v>
      </c>
      <c r="H46" s="265" t="s">
        <v>299</v>
      </c>
      <c r="I46" s="265" t="s">
        <v>300</v>
      </c>
      <c r="J46" s="265" t="s">
        <v>20</v>
      </c>
      <c r="K46" s="265" t="s">
        <v>301</v>
      </c>
      <c r="L46" s="265" t="s">
        <v>302</v>
      </c>
      <c r="M46" s="265" t="s">
        <v>303</v>
      </c>
      <c r="N46" s="265" t="s">
        <v>21</v>
      </c>
      <c r="O46" s="265" t="s">
        <v>22</v>
      </c>
      <c r="P46" s="265" t="s">
        <v>23</v>
      </c>
      <c r="Q46" s="265" t="s">
        <v>24</v>
      </c>
      <c r="R46" s="265" t="s">
        <v>25</v>
      </c>
      <c r="S46" s="265" t="s">
        <v>26</v>
      </c>
      <c r="T46" s="265" t="s">
        <v>27</v>
      </c>
      <c r="U46" s="265" t="s">
        <v>28</v>
      </c>
      <c r="V46" s="265" t="s">
        <v>109</v>
      </c>
      <c r="W46" s="265" t="s">
        <v>304</v>
      </c>
      <c r="X46" s="265" t="s">
        <v>19</v>
      </c>
      <c r="Y46" s="265" t="s">
        <v>305</v>
      </c>
      <c r="Z46" s="113" t="s">
        <v>306</v>
      </c>
      <c r="AA46" s="275" t="s">
        <v>346</v>
      </c>
    </row>
    <row r="47" spans="1:27">
      <c r="B47" s="1" t="s">
        <v>323</v>
      </c>
      <c r="C47" s="1" t="s">
        <v>307</v>
      </c>
      <c r="D47" s="1">
        <v>1</v>
      </c>
      <c r="E47" s="1">
        <v>400</v>
      </c>
      <c r="F47" s="1">
        <v>4</v>
      </c>
      <c r="G47" s="1" t="s">
        <v>188</v>
      </c>
      <c r="H47" s="1" t="s">
        <v>188</v>
      </c>
      <c r="I47" s="273">
        <v>2020</v>
      </c>
      <c r="J47" s="1" t="s">
        <v>312</v>
      </c>
      <c r="K47" s="1" t="s">
        <v>312</v>
      </c>
      <c r="L47" s="273">
        <v>2020</v>
      </c>
      <c r="M47" s="274" t="s">
        <v>238</v>
      </c>
      <c r="N47" s="1"/>
      <c r="O47" s="1"/>
      <c r="P47" s="1"/>
      <c r="Q47" s="1"/>
      <c r="R47" s="1"/>
      <c r="S47" s="1">
        <v>4000</v>
      </c>
      <c r="T47" s="1"/>
      <c r="U47" s="1"/>
      <c r="V47" s="1"/>
      <c r="W47" s="1" t="s">
        <v>320</v>
      </c>
      <c r="X47" s="1" t="s">
        <v>335</v>
      </c>
      <c r="Y47" s="1" t="s">
        <v>337</v>
      </c>
      <c r="Z47" s="272"/>
    </row>
    <row r="48" spans="1:27">
      <c r="B48" s="1" t="s">
        <v>324</v>
      </c>
      <c r="C48" s="1" t="s">
        <v>307</v>
      </c>
      <c r="D48" s="1">
        <v>6</v>
      </c>
      <c r="E48" s="1">
        <v>470</v>
      </c>
      <c r="F48" s="1">
        <v>4</v>
      </c>
      <c r="G48" s="1" t="s">
        <v>188</v>
      </c>
      <c r="H48" s="1" t="s">
        <v>188</v>
      </c>
      <c r="I48" s="273">
        <v>2015</v>
      </c>
      <c r="J48" s="1" t="s">
        <v>312</v>
      </c>
      <c r="K48" s="1" t="s">
        <v>312</v>
      </c>
      <c r="L48" s="273">
        <v>2015</v>
      </c>
      <c r="M48" s="1" t="s">
        <v>316</v>
      </c>
      <c r="N48" s="1"/>
      <c r="O48" s="1"/>
      <c r="P48" s="1">
        <v>6</v>
      </c>
      <c r="Q48" s="1"/>
      <c r="R48" s="1"/>
      <c r="S48" s="1"/>
      <c r="T48" s="1"/>
      <c r="U48" s="1"/>
      <c r="V48" s="1"/>
      <c r="W48" s="1" t="s">
        <v>318</v>
      </c>
      <c r="X48" s="1" t="s">
        <v>335</v>
      </c>
      <c r="Y48" s="1" t="s">
        <v>338</v>
      </c>
      <c r="Z48" s="272"/>
    </row>
    <row r="49" spans="2:27">
      <c r="B49" s="1" t="s">
        <v>325</v>
      </c>
      <c r="C49" s="1" t="s">
        <v>307</v>
      </c>
      <c r="D49" s="1">
        <v>92</v>
      </c>
      <c r="E49" s="1">
        <v>150</v>
      </c>
      <c r="F49" s="1">
        <v>4</v>
      </c>
      <c r="G49" s="1" t="s">
        <v>182</v>
      </c>
      <c r="H49" s="1" t="s">
        <v>188</v>
      </c>
      <c r="I49" s="273" t="s">
        <v>179</v>
      </c>
      <c r="J49" s="1" t="s">
        <v>312</v>
      </c>
      <c r="K49" s="1" t="s">
        <v>312</v>
      </c>
      <c r="L49" s="273" t="s">
        <v>179</v>
      </c>
      <c r="M49" s="1" t="s">
        <v>316</v>
      </c>
      <c r="N49" s="1"/>
      <c r="O49" s="1"/>
      <c r="P49" s="1">
        <v>2</v>
      </c>
      <c r="Q49" s="1"/>
      <c r="R49" s="1"/>
      <c r="S49" s="1"/>
      <c r="T49" s="1"/>
      <c r="U49" s="1"/>
      <c r="V49" s="1"/>
      <c r="W49" s="1" t="s">
        <v>318</v>
      </c>
      <c r="X49" s="1" t="s">
        <v>336</v>
      </c>
      <c r="Y49" s="1" t="s">
        <v>339</v>
      </c>
      <c r="Z49" s="272"/>
    </row>
    <row r="50" spans="2:27">
      <c r="B50" s="1" t="s">
        <v>326</v>
      </c>
      <c r="C50" s="1" t="s">
        <v>307</v>
      </c>
      <c r="D50" s="1">
        <v>15</v>
      </c>
      <c r="E50" s="1">
        <v>150</v>
      </c>
      <c r="F50" s="1">
        <v>6</v>
      </c>
      <c r="G50" s="1" t="s">
        <v>188</v>
      </c>
      <c r="H50" s="1" t="s">
        <v>188</v>
      </c>
      <c r="I50" s="273" t="s">
        <v>179</v>
      </c>
      <c r="J50" s="1" t="s">
        <v>312</v>
      </c>
      <c r="K50" s="1" t="s">
        <v>319</v>
      </c>
      <c r="L50" s="273" t="s">
        <v>308</v>
      </c>
      <c r="M50" s="1" t="s">
        <v>313</v>
      </c>
      <c r="N50" s="1"/>
      <c r="O50" s="1">
        <v>10</v>
      </c>
      <c r="P50" s="1"/>
      <c r="Q50" s="1"/>
      <c r="R50" s="1"/>
      <c r="S50" s="1"/>
      <c r="T50" s="1"/>
      <c r="U50" s="1"/>
      <c r="V50" s="1"/>
      <c r="W50" s="1" t="s">
        <v>310</v>
      </c>
      <c r="X50" s="1" t="s">
        <v>336</v>
      </c>
      <c r="Y50" s="1" t="s">
        <v>340</v>
      </c>
      <c r="Z50" s="272"/>
    </row>
    <row r="51" spans="2:27">
      <c r="B51" s="1" t="s">
        <v>322</v>
      </c>
      <c r="C51" s="1" t="s">
        <v>307</v>
      </c>
      <c r="D51" s="1">
        <v>50</v>
      </c>
      <c r="E51" s="1">
        <v>100</v>
      </c>
      <c r="F51" s="1">
        <v>6</v>
      </c>
      <c r="G51" s="1" t="s">
        <v>309</v>
      </c>
      <c r="H51" s="1" t="s">
        <v>182</v>
      </c>
      <c r="I51" s="273" t="s">
        <v>308</v>
      </c>
      <c r="J51" s="1" t="s">
        <v>312</v>
      </c>
      <c r="K51" s="1" t="s">
        <v>312</v>
      </c>
      <c r="L51" s="273" t="s">
        <v>333</v>
      </c>
      <c r="M51" s="1" t="s">
        <v>127</v>
      </c>
      <c r="N51" s="1"/>
      <c r="O51" s="1">
        <v>6</v>
      </c>
      <c r="P51" s="1"/>
      <c r="Q51" s="1"/>
      <c r="R51" s="1"/>
      <c r="S51" s="1"/>
      <c r="T51" s="1"/>
      <c r="U51" s="1"/>
      <c r="V51" s="1">
        <v>12</v>
      </c>
      <c r="W51" s="1" t="s">
        <v>314</v>
      </c>
      <c r="X51" s="1" t="s">
        <v>336</v>
      </c>
      <c r="Y51" s="1" t="s">
        <v>337</v>
      </c>
      <c r="Z51" s="272"/>
    </row>
    <row r="52" spans="2:27">
      <c r="B52" s="1" t="s">
        <v>327</v>
      </c>
      <c r="C52" s="1" t="s">
        <v>307</v>
      </c>
      <c r="D52" s="1">
        <v>35</v>
      </c>
      <c r="E52" s="1">
        <v>250</v>
      </c>
      <c r="F52" s="1">
        <v>6</v>
      </c>
      <c r="G52" s="1" t="s">
        <v>188</v>
      </c>
      <c r="H52" s="1" t="s">
        <v>188</v>
      </c>
      <c r="I52" s="273">
        <v>1990</v>
      </c>
      <c r="J52" s="1" t="s">
        <v>312</v>
      </c>
      <c r="K52" s="1" t="s">
        <v>312</v>
      </c>
      <c r="L52" s="273">
        <v>2010</v>
      </c>
      <c r="M52" s="1" t="s">
        <v>316</v>
      </c>
      <c r="N52" s="1"/>
      <c r="O52" s="1"/>
      <c r="P52" s="1">
        <v>6</v>
      </c>
      <c r="Q52" s="1"/>
      <c r="R52" s="1"/>
      <c r="S52" s="1"/>
      <c r="T52" s="1"/>
      <c r="U52" s="1"/>
      <c r="V52" s="1"/>
      <c r="W52" s="1" t="s">
        <v>315</v>
      </c>
      <c r="X52" s="1" t="s">
        <v>335</v>
      </c>
      <c r="Y52" s="1" t="s">
        <v>338</v>
      </c>
      <c r="Z52" s="272"/>
    </row>
    <row r="53" spans="2:27">
      <c r="B53" s="1" t="s">
        <v>328</v>
      </c>
      <c r="C53" s="1" t="s">
        <v>307</v>
      </c>
      <c r="D53" s="1">
        <v>35</v>
      </c>
      <c r="E53" s="1">
        <v>95</v>
      </c>
      <c r="F53" s="1">
        <v>4</v>
      </c>
      <c r="G53" s="1" t="s">
        <v>188</v>
      </c>
      <c r="H53" s="1" t="s">
        <v>188</v>
      </c>
      <c r="I53" s="273">
        <v>2020</v>
      </c>
      <c r="J53" s="1" t="s">
        <v>312</v>
      </c>
      <c r="K53" s="1" t="s">
        <v>312</v>
      </c>
      <c r="L53" s="273">
        <v>2019</v>
      </c>
      <c r="M53" s="1" t="s">
        <v>127</v>
      </c>
      <c r="N53" s="1"/>
      <c r="O53" s="1">
        <v>2</v>
      </c>
      <c r="P53" s="1"/>
      <c r="Q53" s="1"/>
      <c r="R53" s="1"/>
      <c r="S53" s="1"/>
      <c r="T53" s="1"/>
      <c r="U53" s="1"/>
      <c r="V53" s="1">
        <v>6</v>
      </c>
      <c r="W53" s="1" t="s">
        <v>318</v>
      </c>
      <c r="X53" s="1" t="s">
        <v>335</v>
      </c>
      <c r="Y53" s="1" t="s">
        <v>337</v>
      </c>
      <c r="Z53" s="272"/>
    </row>
    <row r="54" spans="2:27">
      <c r="B54" s="1" t="s">
        <v>326</v>
      </c>
      <c r="C54" s="1" t="s">
        <v>307</v>
      </c>
      <c r="D54" s="1">
        <v>33</v>
      </c>
      <c r="E54" s="1">
        <v>200</v>
      </c>
      <c r="F54" s="1">
        <v>6</v>
      </c>
      <c r="G54" s="1" t="s">
        <v>188</v>
      </c>
      <c r="H54" s="1" t="s">
        <v>188</v>
      </c>
      <c r="I54" s="273">
        <v>2018</v>
      </c>
      <c r="J54" s="1" t="s">
        <v>319</v>
      </c>
      <c r="K54" s="1" t="s">
        <v>312</v>
      </c>
      <c r="L54" s="273" t="s">
        <v>334</v>
      </c>
      <c r="M54" s="1" t="s">
        <v>316</v>
      </c>
      <c r="N54" s="1"/>
      <c r="O54" s="1"/>
      <c r="P54" s="1">
        <v>5</v>
      </c>
      <c r="Q54" s="1"/>
      <c r="R54" s="1"/>
      <c r="S54" s="1"/>
      <c r="T54" s="1"/>
      <c r="U54" s="1"/>
      <c r="V54" s="1"/>
      <c r="W54" s="1" t="s">
        <v>315</v>
      </c>
      <c r="X54" s="1" t="s">
        <v>336</v>
      </c>
      <c r="Y54" s="1" t="s">
        <v>339</v>
      </c>
      <c r="Z54" s="272"/>
    </row>
    <row r="55" spans="2:27">
      <c r="B55" s="1" t="s">
        <v>329</v>
      </c>
      <c r="C55" s="1" t="s">
        <v>307</v>
      </c>
      <c r="D55" s="1">
        <v>1</v>
      </c>
      <c r="E55" s="1">
        <v>150</v>
      </c>
      <c r="F55" s="1">
        <v>5</v>
      </c>
      <c r="G55" s="1" t="s">
        <v>188</v>
      </c>
      <c r="H55" s="1" t="s">
        <v>188</v>
      </c>
      <c r="I55" s="273">
        <v>2020</v>
      </c>
      <c r="J55" s="1" t="s">
        <v>312</v>
      </c>
      <c r="K55" s="1" t="s">
        <v>312</v>
      </c>
      <c r="L55" s="273">
        <v>2020</v>
      </c>
      <c r="M55" s="1" t="s">
        <v>316</v>
      </c>
      <c r="N55" s="1"/>
      <c r="O55" s="1"/>
      <c r="P55" s="1">
        <v>4</v>
      </c>
      <c r="Q55" s="1"/>
      <c r="R55" s="1"/>
      <c r="S55" s="1"/>
      <c r="T55" s="1"/>
      <c r="U55" s="1"/>
      <c r="V55" s="1"/>
      <c r="W55" s="1" t="s">
        <v>314</v>
      </c>
      <c r="X55" s="1" t="s">
        <v>336</v>
      </c>
      <c r="Y55" s="1" t="s">
        <v>211</v>
      </c>
      <c r="Z55" s="272"/>
    </row>
    <row r="56" spans="2:27">
      <c r="B56" s="1" t="s">
        <v>330</v>
      </c>
      <c r="C56" s="1" t="s">
        <v>307</v>
      </c>
      <c r="D56" s="1">
        <v>9</v>
      </c>
      <c r="E56" s="1">
        <v>110</v>
      </c>
      <c r="F56" s="1">
        <v>3</v>
      </c>
      <c r="G56" s="1" t="s">
        <v>188</v>
      </c>
      <c r="H56" s="1" t="s">
        <v>188</v>
      </c>
      <c r="I56" s="273">
        <v>2010</v>
      </c>
      <c r="J56" s="1" t="s">
        <v>312</v>
      </c>
      <c r="K56" s="1" t="s">
        <v>312</v>
      </c>
      <c r="L56" s="273">
        <v>2010</v>
      </c>
      <c r="M56" s="1" t="s">
        <v>316</v>
      </c>
      <c r="N56" s="1"/>
      <c r="O56" s="1"/>
      <c r="P56" s="1">
        <v>3</v>
      </c>
      <c r="Q56" s="1"/>
      <c r="R56" s="1"/>
      <c r="S56" s="1"/>
      <c r="T56" s="1"/>
      <c r="U56" s="1"/>
      <c r="V56" s="1">
        <v>10</v>
      </c>
      <c r="W56" s="1" t="s">
        <v>314</v>
      </c>
      <c r="X56" s="1" t="s">
        <v>336</v>
      </c>
      <c r="Y56" s="1" t="s">
        <v>338</v>
      </c>
      <c r="Z56" s="272"/>
    </row>
    <row r="57" spans="2:27">
      <c r="B57" s="1" t="s">
        <v>331</v>
      </c>
      <c r="C57" s="1" t="s">
        <v>307</v>
      </c>
      <c r="D57" s="1">
        <v>4</v>
      </c>
      <c r="E57" s="1">
        <v>128</v>
      </c>
      <c r="F57" s="1">
        <v>3</v>
      </c>
      <c r="G57" s="1" t="s">
        <v>188</v>
      </c>
      <c r="H57" s="1" t="s">
        <v>188</v>
      </c>
      <c r="I57" s="273">
        <v>2017</v>
      </c>
      <c r="J57" s="1" t="s">
        <v>312</v>
      </c>
      <c r="K57" s="1" t="s">
        <v>312</v>
      </c>
      <c r="L57" s="273">
        <v>2016</v>
      </c>
      <c r="M57" s="1" t="s">
        <v>316</v>
      </c>
      <c r="N57" s="1"/>
      <c r="O57" s="1"/>
      <c r="P57" s="1">
        <v>3</v>
      </c>
      <c r="Q57" s="1"/>
      <c r="R57" s="1"/>
      <c r="S57" s="1"/>
      <c r="T57" s="1"/>
      <c r="U57" s="1"/>
      <c r="V57" s="1"/>
      <c r="W57" s="1" t="s">
        <v>317</v>
      </c>
      <c r="X57" s="1" t="s">
        <v>336</v>
      </c>
      <c r="Y57" s="1" t="s">
        <v>337</v>
      </c>
      <c r="Z57" s="272"/>
    </row>
    <row r="58" spans="2:27" ht="15">
      <c r="B58" s="1" t="s">
        <v>326</v>
      </c>
      <c r="C58" s="1" t="s">
        <v>307</v>
      </c>
      <c r="D58" s="1">
        <v>35</v>
      </c>
      <c r="E58" s="1">
        <v>100</v>
      </c>
      <c r="F58" s="1">
        <v>4</v>
      </c>
      <c r="G58" s="1" t="s">
        <v>182</v>
      </c>
      <c r="H58" s="1" t="s">
        <v>182</v>
      </c>
      <c r="I58" s="273" t="s">
        <v>308</v>
      </c>
      <c r="J58" s="1" t="s">
        <v>312</v>
      </c>
      <c r="K58" s="1" t="s">
        <v>319</v>
      </c>
      <c r="L58" s="273" t="s">
        <v>179</v>
      </c>
      <c r="M58" s="1" t="s">
        <v>316</v>
      </c>
      <c r="N58" s="1"/>
      <c r="O58" s="1"/>
      <c r="P58" s="1">
        <v>1</v>
      </c>
      <c r="Q58" s="1"/>
      <c r="R58" s="1"/>
      <c r="S58" s="1"/>
      <c r="T58" s="1"/>
      <c r="U58" s="1"/>
      <c r="V58" s="1"/>
      <c r="W58" s="1" t="s">
        <v>318</v>
      </c>
      <c r="X58" s="1" t="s">
        <v>336</v>
      </c>
      <c r="Y58" s="1" t="s">
        <v>337</v>
      </c>
      <c r="Z58"/>
    </row>
    <row r="59" spans="2:27">
      <c r="B59" s="1" t="s">
        <v>327</v>
      </c>
      <c r="C59" s="1" t="s">
        <v>307</v>
      </c>
      <c r="D59" s="1">
        <v>25</v>
      </c>
      <c r="E59" s="1">
        <v>200</v>
      </c>
      <c r="F59" s="1">
        <v>5</v>
      </c>
      <c r="G59" s="1" t="s">
        <v>188</v>
      </c>
      <c r="H59" s="1" t="s">
        <v>188</v>
      </c>
      <c r="I59" s="273">
        <v>2013</v>
      </c>
      <c r="J59" s="1" t="s">
        <v>312</v>
      </c>
      <c r="K59" s="1" t="s">
        <v>312</v>
      </c>
      <c r="L59" s="273">
        <v>2013</v>
      </c>
      <c r="M59" s="1" t="s">
        <v>316</v>
      </c>
      <c r="N59" s="1"/>
      <c r="O59" s="1"/>
      <c r="P59" s="1">
        <v>5</v>
      </c>
      <c r="Q59" s="1"/>
      <c r="R59" s="1"/>
      <c r="S59" s="1"/>
      <c r="T59" s="1"/>
      <c r="U59" s="1"/>
      <c r="V59" s="1"/>
      <c r="W59" s="1" t="s">
        <v>314</v>
      </c>
      <c r="X59" s="1" t="s">
        <v>336</v>
      </c>
      <c r="Y59" s="1" t="s">
        <v>337</v>
      </c>
      <c r="Z59" s="272"/>
    </row>
    <row r="60" spans="2:27">
      <c r="B60" s="1" t="s">
        <v>332</v>
      </c>
      <c r="C60" s="1" t="s">
        <v>307</v>
      </c>
      <c r="D60" s="1">
        <v>260</v>
      </c>
      <c r="E60" s="1">
        <v>60</v>
      </c>
      <c r="F60" s="1">
        <v>1</v>
      </c>
      <c r="G60" s="1" t="s">
        <v>182</v>
      </c>
      <c r="H60" s="1" t="s">
        <v>182</v>
      </c>
      <c r="I60" s="273" t="s">
        <v>308</v>
      </c>
      <c r="J60" s="1" t="s">
        <v>312</v>
      </c>
      <c r="K60" s="1" t="s">
        <v>312</v>
      </c>
      <c r="L60" s="273">
        <v>2018</v>
      </c>
      <c r="M60" s="1" t="s">
        <v>316</v>
      </c>
      <c r="N60" s="1"/>
      <c r="O60" s="1"/>
      <c r="P60" s="1">
        <v>5</v>
      </c>
      <c r="Q60" s="1"/>
      <c r="R60" s="1"/>
      <c r="S60" s="1"/>
      <c r="T60" s="1"/>
      <c r="U60" s="1"/>
      <c r="V60" s="1"/>
      <c r="W60" s="1" t="s">
        <v>317</v>
      </c>
      <c r="X60" s="1" t="s">
        <v>336</v>
      </c>
      <c r="Y60" s="1" t="s">
        <v>338</v>
      </c>
      <c r="Z60" s="272"/>
      <c r="AA60" s="1" t="s">
        <v>339</v>
      </c>
    </row>
    <row r="61" spans="2:27">
      <c r="B61" s="271" t="s">
        <v>330</v>
      </c>
      <c r="C61" s="1" t="s">
        <v>307</v>
      </c>
      <c r="D61" s="267">
        <v>24</v>
      </c>
      <c r="E61" s="267">
        <v>100</v>
      </c>
      <c r="F61" s="268">
        <v>2</v>
      </c>
      <c r="G61" s="271" t="s">
        <v>188</v>
      </c>
      <c r="H61" s="271" t="s">
        <v>188</v>
      </c>
      <c r="I61" s="73">
        <v>2005</v>
      </c>
      <c r="J61" s="1" t="s">
        <v>312</v>
      </c>
      <c r="K61" s="1" t="s">
        <v>312</v>
      </c>
      <c r="L61" s="64">
        <v>2004</v>
      </c>
      <c r="M61" s="1" t="s">
        <v>316</v>
      </c>
      <c r="N61" s="72"/>
      <c r="O61" s="72"/>
      <c r="P61" s="72">
        <v>4</v>
      </c>
      <c r="Q61" s="72"/>
      <c r="R61" s="72"/>
      <c r="S61" s="72"/>
      <c r="T61" s="72"/>
      <c r="U61" s="72"/>
      <c r="V61" s="72"/>
      <c r="W61" s="271" t="s">
        <v>315</v>
      </c>
      <c r="X61" s="1" t="s">
        <v>335</v>
      </c>
      <c r="Y61" s="1" t="s">
        <v>337</v>
      </c>
    </row>
    <row r="62" spans="2:27">
      <c r="B62" s="271" t="s">
        <v>330</v>
      </c>
      <c r="C62" s="1" t="s">
        <v>307</v>
      </c>
      <c r="D62" s="64">
        <v>43</v>
      </c>
      <c r="E62" s="64">
        <v>100</v>
      </c>
      <c r="F62" s="270">
        <v>1</v>
      </c>
      <c r="G62" s="271" t="s">
        <v>188</v>
      </c>
      <c r="H62" s="271" t="s">
        <v>188</v>
      </c>
      <c r="I62" s="64">
        <v>2020</v>
      </c>
      <c r="J62" s="1" t="s">
        <v>312</v>
      </c>
      <c r="K62" s="1" t="s">
        <v>312</v>
      </c>
      <c r="L62" s="64">
        <v>2014</v>
      </c>
      <c r="M62" s="1" t="s">
        <v>313</v>
      </c>
      <c r="N62" s="266"/>
      <c r="O62" s="266">
        <v>3</v>
      </c>
      <c r="P62" s="266"/>
      <c r="Q62" s="266"/>
      <c r="R62" s="266"/>
      <c r="S62" s="266"/>
      <c r="T62" s="266"/>
      <c r="U62" s="266"/>
      <c r="V62" s="266"/>
      <c r="W62" s="1" t="s">
        <v>317</v>
      </c>
      <c r="X62" s="1" t="s">
        <v>336</v>
      </c>
      <c r="Y62" s="1" t="s">
        <v>338</v>
      </c>
    </row>
    <row r="63" spans="2:27">
      <c r="B63" s="271" t="s">
        <v>332</v>
      </c>
      <c r="C63" s="1" t="s">
        <v>307</v>
      </c>
      <c r="D63" s="64">
        <v>4</v>
      </c>
      <c r="E63" s="64">
        <v>150</v>
      </c>
      <c r="F63" s="270">
        <v>4</v>
      </c>
      <c r="G63" s="271" t="s">
        <v>188</v>
      </c>
      <c r="H63" s="271" t="s">
        <v>188</v>
      </c>
      <c r="I63" s="64">
        <v>2017</v>
      </c>
      <c r="J63" s="1" t="s">
        <v>312</v>
      </c>
      <c r="K63" s="1" t="s">
        <v>312</v>
      </c>
      <c r="L63" s="64">
        <v>2017</v>
      </c>
      <c r="M63" s="1" t="s">
        <v>316</v>
      </c>
      <c r="N63" s="266"/>
      <c r="O63" s="266"/>
      <c r="P63" s="266">
        <v>4</v>
      </c>
      <c r="Q63" s="266"/>
      <c r="R63" s="266"/>
      <c r="S63" s="266"/>
      <c r="T63" s="266"/>
      <c r="U63" s="266"/>
      <c r="V63" s="266"/>
      <c r="W63" s="1" t="s">
        <v>317</v>
      </c>
      <c r="X63" s="1" t="s">
        <v>335</v>
      </c>
      <c r="Y63" s="1" t="s">
        <v>338</v>
      </c>
    </row>
    <row r="64" spans="2:27">
      <c r="B64" s="271" t="s">
        <v>326</v>
      </c>
      <c r="C64" s="1" t="s">
        <v>307</v>
      </c>
      <c r="D64" s="267">
        <v>37</v>
      </c>
      <c r="E64" s="267">
        <v>100</v>
      </c>
      <c r="F64" s="268">
        <v>6</v>
      </c>
      <c r="G64" s="271" t="s">
        <v>188</v>
      </c>
      <c r="H64" s="271" t="s">
        <v>188</v>
      </c>
      <c r="I64" s="73">
        <v>1990</v>
      </c>
      <c r="J64" s="1" t="s">
        <v>312</v>
      </c>
      <c r="K64" s="1" t="s">
        <v>312</v>
      </c>
      <c r="L64" s="64">
        <v>1990</v>
      </c>
      <c r="M64" s="1" t="s">
        <v>316</v>
      </c>
      <c r="N64" s="72"/>
      <c r="O64" s="72"/>
      <c r="P64" s="72" t="s">
        <v>308</v>
      </c>
      <c r="Q64" s="72"/>
      <c r="R64" s="72"/>
      <c r="S64" s="72"/>
      <c r="T64" s="72"/>
      <c r="U64" s="72"/>
      <c r="V64" s="72"/>
      <c r="W64" s="271" t="s">
        <v>321</v>
      </c>
      <c r="X64" s="1" t="s">
        <v>336</v>
      </c>
      <c r="Y64" s="1" t="s">
        <v>337</v>
      </c>
    </row>
    <row r="65" spans="2:28">
      <c r="B65" s="271" t="s">
        <v>328</v>
      </c>
      <c r="C65" s="1" t="s">
        <v>307</v>
      </c>
      <c r="D65" s="64">
        <v>60</v>
      </c>
      <c r="E65" s="64">
        <v>100</v>
      </c>
      <c r="F65" s="270">
        <v>2</v>
      </c>
      <c r="G65" s="271" t="s">
        <v>188</v>
      </c>
      <c r="H65" s="271" t="s">
        <v>188</v>
      </c>
      <c r="I65" s="64" t="s">
        <v>179</v>
      </c>
      <c r="J65" s="1" t="s">
        <v>312</v>
      </c>
      <c r="K65" s="1" t="s">
        <v>312</v>
      </c>
      <c r="L65" s="64" t="s">
        <v>179</v>
      </c>
      <c r="M65" s="1" t="s">
        <v>313</v>
      </c>
      <c r="N65" s="266"/>
      <c r="O65" s="266">
        <v>4</v>
      </c>
      <c r="P65" s="266"/>
      <c r="Q65" s="266"/>
      <c r="R65" s="266"/>
      <c r="S65" s="266"/>
      <c r="T65" s="266"/>
      <c r="U65" s="266"/>
      <c r="V65" s="266"/>
      <c r="W65" s="1" t="s">
        <v>314</v>
      </c>
      <c r="X65" s="1" t="s">
        <v>336</v>
      </c>
      <c r="Y65" s="1" t="s">
        <v>337</v>
      </c>
    </row>
    <row r="66" spans="2:28">
      <c r="B66" s="271" t="s">
        <v>341</v>
      </c>
      <c r="C66" s="1" t="s">
        <v>307</v>
      </c>
      <c r="D66" s="267">
        <v>50</v>
      </c>
      <c r="E66" s="267">
        <v>240</v>
      </c>
      <c r="F66" s="268">
        <v>5</v>
      </c>
      <c r="G66" s="271" t="s">
        <v>188</v>
      </c>
      <c r="H66" s="271" t="s">
        <v>188</v>
      </c>
      <c r="I66" s="73">
        <v>2015</v>
      </c>
      <c r="J66" s="1" t="s">
        <v>312</v>
      </c>
      <c r="K66" s="1" t="s">
        <v>312</v>
      </c>
      <c r="L66" s="64">
        <v>2010</v>
      </c>
      <c r="M66" s="274" t="s">
        <v>342</v>
      </c>
      <c r="N66" s="72"/>
      <c r="O66" s="91"/>
      <c r="P66" s="72"/>
      <c r="Q66" s="72"/>
      <c r="R66" s="72"/>
      <c r="S66" s="72"/>
      <c r="T66" s="72">
        <v>43</v>
      </c>
      <c r="U66" s="72"/>
      <c r="V66" s="72"/>
      <c r="W66" s="1" t="s">
        <v>310</v>
      </c>
      <c r="X66" s="1" t="s">
        <v>336</v>
      </c>
      <c r="Y66" s="1" t="s">
        <v>337</v>
      </c>
    </row>
    <row r="67" spans="2:28">
      <c r="B67" s="271" t="s">
        <v>343</v>
      </c>
      <c r="C67" s="1" t="s">
        <v>307</v>
      </c>
      <c r="D67" s="64">
        <v>43</v>
      </c>
      <c r="E67" s="64">
        <v>160</v>
      </c>
      <c r="F67" s="270">
        <v>9</v>
      </c>
      <c r="G67" s="271" t="s">
        <v>309</v>
      </c>
      <c r="H67" s="271" t="s">
        <v>188</v>
      </c>
      <c r="I67" s="64">
        <v>2005</v>
      </c>
      <c r="J67" s="1" t="s">
        <v>312</v>
      </c>
      <c r="K67" s="1" t="s">
        <v>312</v>
      </c>
      <c r="L67" s="64">
        <v>2005</v>
      </c>
      <c r="M67" s="1" t="s">
        <v>313</v>
      </c>
      <c r="N67" s="266"/>
      <c r="O67" s="266">
        <v>4</v>
      </c>
      <c r="P67" s="266"/>
      <c r="Q67" s="266"/>
      <c r="R67" s="266"/>
      <c r="S67" s="266"/>
      <c r="T67" s="266"/>
      <c r="U67" s="266"/>
      <c r="V67" s="266"/>
      <c r="W67" s="1" t="s">
        <v>315</v>
      </c>
      <c r="X67" s="1" t="s">
        <v>336</v>
      </c>
      <c r="Y67" s="1" t="s">
        <v>340</v>
      </c>
    </row>
    <row r="68" spans="2:28">
      <c r="B68" s="271" t="s">
        <v>344</v>
      </c>
      <c r="C68" s="1" t="s">
        <v>307</v>
      </c>
      <c r="D68" s="267">
        <v>50</v>
      </c>
      <c r="E68" s="267">
        <v>150</v>
      </c>
      <c r="F68" s="268">
        <v>3</v>
      </c>
      <c r="G68" s="271" t="s">
        <v>188</v>
      </c>
      <c r="H68" s="271" t="s">
        <v>188</v>
      </c>
      <c r="I68" s="73" t="s">
        <v>179</v>
      </c>
      <c r="J68" s="1" t="s">
        <v>312</v>
      </c>
      <c r="K68" s="1" t="s">
        <v>312</v>
      </c>
      <c r="L68" s="64" t="s">
        <v>179</v>
      </c>
      <c r="M68" s="1" t="s">
        <v>316</v>
      </c>
      <c r="N68" s="72"/>
      <c r="O68" s="91"/>
      <c r="P68" s="72">
        <v>5</v>
      </c>
      <c r="Q68" s="72"/>
      <c r="R68" s="72"/>
      <c r="S68" s="72"/>
      <c r="T68" s="72"/>
      <c r="U68" s="72"/>
      <c r="V68" s="72"/>
      <c r="W68" s="1" t="s">
        <v>318</v>
      </c>
      <c r="X68" s="1" t="s">
        <v>335</v>
      </c>
      <c r="Y68" s="1" t="s">
        <v>338</v>
      </c>
    </row>
    <row r="69" spans="2:28">
      <c r="B69" s="271" t="s">
        <v>332</v>
      </c>
      <c r="C69" s="1" t="s">
        <v>307</v>
      </c>
      <c r="D69" s="64">
        <v>70</v>
      </c>
      <c r="E69" s="64">
        <v>100</v>
      </c>
      <c r="F69" s="270">
        <v>1</v>
      </c>
      <c r="G69" s="271" t="s">
        <v>188</v>
      </c>
      <c r="H69" s="271" t="s">
        <v>182</v>
      </c>
      <c r="I69" s="64">
        <v>2010</v>
      </c>
      <c r="J69" s="1" t="s">
        <v>312</v>
      </c>
      <c r="K69" s="1" t="s">
        <v>312</v>
      </c>
      <c r="L69" s="64">
        <v>2010</v>
      </c>
      <c r="M69" s="274" t="s">
        <v>342</v>
      </c>
      <c r="N69" s="266"/>
      <c r="O69" s="266"/>
      <c r="P69" s="266"/>
      <c r="Q69" s="266"/>
      <c r="R69" s="266"/>
      <c r="S69" s="266"/>
      <c r="T69" s="266">
        <v>10</v>
      </c>
      <c r="U69" s="266"/>
      <c r="V69" s="266"/>
      <c r="W69" s="1" t="s">
        <v>317</v>
      </c>
      <c r="X69" s="1" t="s">
        <v>336</v>
      </c>
      <c r="Y69" s="1" t="s">
        <v>337</v>
      </c>
    </row>
    <row r="70" spans="2:28">
      <c r="B70" s="271" t="s">
        <v>345</v>
      </c>
      <c r="C70" s="1" t="s">
        <v>307</v>
      </c>
      <c r="D70" s="267">
        <v>50</v>
      </c>
      <c r="E70" s="267">
        <v>140</v>
      </c>
      <c r="F70" s="268">
        <v>5</v>
      </c>
      <c r="G70" s="271" t="s">
        <v>309</v>
      </c>
      <c r="H70" s="271" t="s">
        <v>188</v>
      </c>
      <c r="I70" s="73">
        <v>2005</v>
      </c>
      <c r="J70" s="1" t="s">
        <v>312</v>
      </c>
      <c r="K70" s="1" t="s">
        <v>312</v>
      </c>
      <c r="L70" s="64">
        <v>2000</v>
      </c>
      <c r="M70" s="1" t="s">
        <v>316</v>
      </c>
      <c r="N70" s="72"/>
      <c r="O70" s="91"/>
      <c r="P70" s="72">
        <v>4.5</v>
      </c>
      <c r="Q70" s="72"/>
      <c r="R70" s="72"/>
      <c r="S70" s="72"/>
      <c r="T70" s="72"/>
      <c r="U70" s="72"/>
      <c r="V70" s="72"/>
      <c r="W70" s="1" t="s">
        <v>314</v>
      </c>
      <c r="X70" s="1" t="s">
        <v>335</v>
      </c>
      <c r="Y70" s="1" t="s">
        <v>337</v>
      </c>
    </row>
    <row r="71" spans="2:28" ht="21">
      <c r="B71" s="271" t="s">
        <v>326</v>
      </c>
      <c r="C71" s="1" t="s">
        <v>307</v>
      </c>
      <c r="D71" s="64">
        <v>31</v>
      </c>
      <c r="E71" s="64">
        <v>200</v>
      </c>
      <c r="F71" s="270">
        <v>6</v>
      </c>
      <c r="G71" s="271" t="s">
        <v>188</v>
      </c>
      <c r="H71" s="271" t="s">
        <v>188</v>
      </c>
      <c r="I71" s="64">
        <v>2014</v>
      </c>
      <c r="J71" s="1" t="s">
        <v>312</v>
      </c>
      <c r="K71" s="1" t="s">
        <v>319</v>
      </c>
      <c r="L71" s="64">
        <v>2014</v>
      </c>
      <c r="M71" s="1" t="s">
        <v>316</v>
      </c>
      <c r="N71" s="266"/>
      <c r="O71" s="266"/>
      <c r="P71" s="266">
        <v>5</v>
      </c>
      <c r="Q71" s="266"/>
      <c r="R71" s="266"/>
      <c r="S71" s="266"/>
      <c r="T71" s="266"/>
      <c r="U71" s="266"/>
      <c r="V71" s="266"/>
      <c r="W71" s="1" t="s">
        <v>314</v>
      </c>
      <c r="X71" s="1" t="s">
        <v>336</v>
      </c>
      <c r="Y71" s="274" t="s">
        <v>347</v>
      </c>
      <c r="AB71" s="65"/>
    </row>
    <row r="72" spans="2:28" ht="21">
      <c r="B72" s="271" t="s">
        <v>326</v>
      </c>
      <c r="C72" s="1" t="s">
        <v>307</v>
      </c>
      <c r="D72" s="267">
        <v>39</v>
      </c>
      <c r="E72" s="73">
        <v>120</v>
      </c>
      <c r="F72" s="268">
        <v>4</v>
      </c>
      <c r="G72" s="271" t="s">
        <v>182</v>
      </c>
      <c r="H72" s="271" t="s">
        <v>182</v>
      </c>
      <c r="I72" s="73" t="s">
        <v>186</v>
      </c>
      <c r="J72" s="1" t="s">
        <v>319</v>
      </c>
      <c r="K72" s="1" t="s">
        <v>319</v>
      </c>
      <c r="L72" s="64" t="s">
        <v>186</v>
      </c>
      <c r="M72" s="1" t="s">
        <v>316</v>
      </c>
      <c r="N72" s="72"/>
      <c r="O72" s="72"/>
      <c r="P72" s="72">
        <v>6</v>
      </c>
      <c r="Q72" s="72"/>
      <c r="R72" s="72"/>
      <c r="S72" s="72"/>
      <c r="T72" s="72"/>
      <c r="U72" s="72"/>
      <c r="V72" s="72"/>
      <c r="W72" s="1" t="s">
        <v>318</v>
      </c>
      <c r="X72" s="1" t="s">
        <v>336</v>
      </c>
      <c r="Y72" s="274" t="s">
        <v>348</v>
      </c>
    </row>
    <row r="73" spans="2:28">
      <c r="B73" s="271" t="s">
        <v>349</v>
      </c>
      <c r="C73" s="1" t="s">
        <v>307</v>
      </c>
      <c r="D73" s="64">
        <v>20</v>
      </c>
      <c r="E73" s="64">
        <v>100</v>
      </c>
      <c r="F73" s="270">
        <v>6</v>
      </c>
      <c r="G73" s="271" t="s">
        <v>188</v>
      </c>
      <c r="H73" s="271" t="s">
        <v>188</v>
      </c>
      <c r="I73" s="64" t="s">
        <v>179</v>
      </c>
      <c r="J73" s="1" t="s">
        <v>319</v>
      </c>
      <c r="K73" s="1" t="s">
        <v>312</v>
      </c>
      <c r="L73" s="64" t="s">
        <v>179</v>
      </c>
      <c r="M73" s="1" t="s">
        <v>316</v>
      </c>
      <c r="N73" s="266"/>
      <c r="O73" s="266"/>
      <c r="P73" s="266">
        <v>4</v>
      </c>
      <c r="Q73" s="266"/>
      <c r="R73" s="266"/>
      <c r="S73" s="266"/>
      <c r="T73" s="266"/>
      <c r="U73" s="266"/>
      <c r="V73" s="266"/>
      <c r="W73" s="1" t="s">
        <v>314</v>
      </c>
      <c r="X73" s="1" t="s">
        <v>336</v>
      </c>
      <c r="Y73" s="1" t="s">
        <v>337</v>
      </c>
    </row>
    <row r="74" spans="2:28">
      <c r="B74" s="271" t="s">
        <v>327</v>
      </c>
      <c r="C74" s="1" t="s">
        <v>307</v>
      </c>
      <c r="D74" s="267">
        <v>5</v>
      </c>
      <c r="E74" s="267">
        <v>160</v>
      </c>
      <c r="F74" s="268">
        <v>4</v>
      </c>
      <c r="G74" s="271" t="s">
        <v>188</v>
      </c>
      <c r="H74" s="271" t="s">
        <v>188</v>
      </c>
      <c r="I74" s="73">
        <v>2016</v>
      </c>
      <c r="J74" s="1" t="s">
        <v>312</v>
      </c>
      <c r="K74" s="1" t="s">
        <v>312</v>
      </c>
      <c r="L74" s="64">
        <v>2015</v>
      </c>
      <c r="M74" s="1" t="s">
        <v>316</v>
      </c>
      <c r="N74" s="72"/>
      <c r="O74" s="72"/>
      <c r="P74" s="72">
        <v>5</v>
      </c>
      <c r="Q74" s="72"/>
      <c r="R74" s="72"/>
      <c r="S74" s="72"/>
      <c r="T74" s="72"/>
      <c r="U74" s="72"/>
      <c r="V74" s="72"/>
      <c r="W74" s="1" t="s">
        <v>317</v>
      </c>
      <c r="X74" s="1" t="s">
        <v>336</v>
      </c>
      <c r="Y74" s="1" t="s">
        <v>337</v>
      </c>
    </row>
    <row r="75" spans="2:28">
      <c r="B75" s="271" t="s">
        <v>350</v>
      </c>
      <c r="C75" s="1" t="s">
        <v>307</v>
      </c>
      <c r="D75" s="64">
        <v>7</v>
      </c>
      <c r="E75" s="64">
        <v>146</v>
      </c>
      <c r="F75" s="270">
        <v>3</v>
      </c>
      <c r="G75" s="271" t="s">
        <v>188</v>
      </c>
      <c r="H75" s="271" t="s">
        <v>188</v>
      </c>
      <c r="I75" s="64">
        <v>2012</v>
      </c>
      <c r="J75" s="1" t="s">
        <v>312</v>
      </c>
      <c r="K75" s="1" t="s">
        <v>312</v>
      </c>
      <c r="L75" s="64">
        <v>2012</v>
      </c>
      <c r="M75" s="1" t="s">
        <v>316</v>
      </c>
      <c r="N75" s="266"/>
      <c r="O75" s="266"/>
      <c r="P75" s="266">
        <v>5</v>
      </c>
      <c r="Q75" s="266"/>
      <c r="R75" s="266"/>
      <c r="S75" s="266"/>
      <c r="T75" s="266"/>
      <c r="U75" s="266"/>
      <c r="V75" s="266"/>
      <c r="W75" s="1" t="s">
        <v>317</v>
      </c>
      <c r="X75" s="1" t="s">
        <v>336</v>
      </c>
      <c r="Y75" s="1" t="s">
        <v>337</v>
      </c>
    </row>
    <row r="76" spans="2:28">
      <c r="B76" s="271" t="s">
        <v>327</v>
      </c>
      <c r="C76" s="1" t="s">
        <v>307</v>
      </c>
      <c r="D76" s="267">
        <v>9</v>
      </c>
      <c r="E76" s="267">
        <v>147</v>
      </c>
      <c r="F76" s="268">
        <v>4</v>
      </c>
      <c r="G76" s="271" t="s">
        <v>188</v>
      </c>
      <c r="H76" s="271" t="s">
        <v>188</v>
      </c>
      <c r="I76" s="73" t="s">
        <v>179</v>
      </c>
      <c r="J76" s="65"/>
      <c r="K76" s="65"/>
      <c r="L76" s="64"/>
      <c r="M76" s="1" t="s">
        <v>316</v>
      </c>
      <c r="N76" s="72"/>
      <c r="O76" s="72"/>
      <c r="P76" s="72">
        <v>4.5</v>
      </c>
      <c r="Q76" s="72"/>
      <c r="R76" s="72"/>
      <c r="S76" s="72"/>
      <c r="T76" s="72"/>
      <c r="U76" s="72"/>
      <c r="V76" s="72"/>
      <c r="W76" s="1" t="s">
        <v>317</v>
      </c>
      <c r="X76" s="1" t="s">
        <v>336</v>
      </c>
      <c r="Y76" s="1" t="s">
        <v>338</v>
      </c>
    </row>
    <row r="77" spans="2:28">
      <c r="B77" s="271" t="s">
        <v>327</v>
      </c>
      <c r="C77" s="1" t="s">
        <v>307</v>
      </c>
      <c r="D77" s="64">
        <v>35</v>
      </c>
      <c r="E77" s="64">
        <v>132</v>
      </c>
      <c r="F77" s="270">
        <v>5</v>
      </c>
      <c r="G77" s="271" t="s">
        <v>182</v>
      </c>
      <c r="H77" s="271" t="s">
        <v>309</v>
      </c>
      <c r="I77" s="73" t="s">
        <v>179</v>
      </c>
      <c r="J77" s="65" t="s">
        <v>312</v>
      </c>
      <c r="K77" s="1" t="s">
        <v>312</v>
      </c>
      <c r="L77" s="64" t="s">
        <v>179</v>
      </c>
      <c r="M77" s="1" t="s">
        <v>313</v>
      </c>
      <c r="N77" s="266"/>
      <c r="O77" s="266">
        <v>7</v>
      </c>
      <c r="P77" s="266"/>
      <c r="Q77" s="266"/>
      <c r="R77" s="266"/>
      <c r="S77" s="266"/>
      <c r="T77" s="266"/>
      <c r="U77" s="266"/>
      <c r="V77" s="266"/>
      <c r="W77" s="271" t="s">
        <v>321</v>
      </c>
      <c r="X77" s="1" t="s">
        <v>336</v>
      </c>
      <c r="Y77" s="1" t="s">
        <v>338</v>
      </c>
    </row>
    <row r="78" spans="2:28">
      <c r="B78" s="271" t="s">
        <v>351</v>
      </c>
      <c r="C78" s="274" t="s">
        <v>311</v>
      </c>
      <c r="D78" s="267">
        <v>56</v>
      </c>
      <c r="E78" s="267">
        <v>55</v>
      </c>
      <c r="F78" s="268" t="s">
        <v>179</v>
      </c>
      <c r="G78" s="271" t="s">
        <v>182</v>
      </c>
      <c r="H78" s="271" t="s">
        <v>309</v>
      </c>
      <c r="I78" s="73" t="s">
        <v>179</v>
      </c>
      <c r="J78" s="65" t="s">
        <v>312</v>
      </c>
      <c r="K78" s="1" t="s">
        <v>312</v>
      </c>
      <c r="L78" s="64" t="s">
        <v>179</v>
      </c>
      <c r="M78" s="1" t="s">
        <v>313</v>
      </c>
      <c r="N78" s="72"/>
      <c r="O78" s="72">
        <v>7</v>
      </c>
      <c r="P78" s="72"/>
      <c r="Q78" s="72"/>
      <c r="R78" s="72"/>
      <c r="S78" s="72"/>
      <c r="T78" s="72"/>
      <c r="U78" s="72"/>
      <c r="V78" s="72"/>
      <c r="W78" s="271" t="s">
        <v>321</v>
      </c>
      <c r="X78" s="1" t="s">
        <v>336</v>
      </c>
      <c r="Y78" s="1" t="s">
        <v>338</v>
      </c>
    </row>
    <row r="79" spans="2:28">
      <c r="B79" s="271" t="s">
        <v>351</v>
      </c>
      <c r="C79" s="274" t="s">
        <v>311</v>
      </c>
      <c r="D79" s="64">
        <v>56</v>
      </c>
      <c r="E79" s="64">
        <v>55</v>
      </c>
      <c r="F79" s="268" t="s">
        <v>179</v>
      </c>
      <c r="G79" s="271" t="s">
        <v>182</v>
      </c>
      <c r="H79" s="271" t="s">
        <v>182</v>
      </c>
      <c r="I79" s="73" t="s">
        <v>179</v>
      </c>
      <c r="J79" s="65" t="s">
        <v>312</v>
      </c>
      <c r="K79" s="1" t="s">
        <v>319</v>
      </c>
      <c r="L79" s="64">
        <v>2000</v>
      </c>
      <c r="M79" s="1" t="s">
        <v>313</v>
      </c>
      <c r="N79" s="266"/>
      <c r="O79" s="266">
        <v>3.5</v>
      </c>
      <c r="P79" s="266"/>
      <c r="Q79" s="266"/>
      <c r="R79" s="266"/>
      <c r="S79" s="266"/>
      <c r="T79" s="266"/>
      <c r="U79" s="266"/>
      <c r="V79" s="266"/>
      <c r="W79" s="1" t="s">
        <v>317</v>
      </c>
      <c r="X79" s="1" t="s">
        <v>336</v>
      </c>
      <c r="Y79" s="1" t="s">
        <v>338</v>
      </c>
    </row>
    <row r="80" spans="2:28">
      <c r="B80" s="271" t="s">
        <v>351</v>
      </c>
      <c r="C80" s="274" t="s">
        <v>311</v>
      </c>
      <c r="D80" s="267">
        <v>56</v>
      </c>
      <c r="E80" s="267">
        <v>119</v>
      </c>
      <c r="F80" s="268">
        <v>3</v>
      </c>
      <c r="G80" s="271" t="s">
        <v>182</v>
      </c>
      <c r="H80" s="271" t="s">
        <v>182</v>
      </c>
      <c r="I80" s="73" t="s">
        <v>179</v>
      </c>
      <c r="J80" s="65" t="s">
        <v>312</v>
      </c>
      <c r="K80" s="1" t="s">
        <v>312</v>
      </c>
      <c r="L80" s="64">
        <v>2015</v>
      </c>
      <c r="M80" s="1" t="s">
        <v>313</v>
      </c>
      <c r="N80" s="72"/>
      <c r="O80" s="72">
        <v>5</v>
      </c>
      <c r="P80" s="72"/>
      <c r="Q80" s="72"/>
      <c r="R80" s="72"/>
      <c r="S80" s="72"/>
      <c r="T80" s="72"/>
      <c r="U80" s="72"/>
      <c r="V80" s="269"/>
      <c r="W80" s="1" t="s">
        <v>318</v>
      </c>
      <c r="X80" s="1" t="s">
        <v>336</v>
      </c>
      <c r="Y80" s="1" t="s">
        <v>338</v>
      </c>
    </row>
    <row r="81" spans="2:25">
      <c r="B81" s="271" t="s">
        <v>352</v>
      </c>
      <c r="C81" s="1" t="s">
        <v>307</v>
      </c>
      <c r="D81" s="64">
        <v>36</v>
      </c>
      <c r="E81" s="64">
        <v>160</v>
      </c>
      <c r="F81" s="270">
        <v>3</v>
      </c>
      <c r="G81" s="271" t="s">
        <v>309</v>
      </c>
      <c r="H81" s="271" t="s">
        <v>182</v>
      </c>
      <c r="I81" s="64">
        <v>2020</v>
      </c>
      <c r="J81" s="65" t="s">
        <v>312</v>
      </c>
      <c r="K81" s="1" t="s">
        <v>312</v>
      </c>
      <c r="L81" s="64">
        <v>2020</v>
      </c>
      <c r="M81" s="1" t="s">
        <v>313</v>
      </c>
      <c r="N81" s="266"/>
      <c r="O81" s="266">
        <v>6</v>
      </c>
      <c r="P81" s="266"/>
      <c r="Q81" s="266"/>
      <c r="R81" s="266"/>
      <c r="S81" s="266"/>
      <c r="T81" s="266"/>
      <c r="U81" s="266"/>
      <c r="V81" s="266"/>
      <c r="W81" s="1" t="s">
        <v>314</v>
      </c>
      <c r="X81" s="1" t="s">
        <v>336</v>
      </c>
      <c r="Y81" s="1" t="s">
        <v>340</v>
      </c>
    </row>
    <row r="82" spans="2:25">
      <c r="B82" s="271" t="s">
        <v>326</v>
      </c>
      <c r="C82" s="1" t="s">
        <v>307</v>
      </c>
      <c r="D82" s="267">
        <v>38</v>
      </c>
      <c r="E82" s="267">
        <v>150</v>
      </c>
      <c r="F82" s="268">
        <v>7</v>
      </c>
      <c r="G82" s="271" t="s">
        <v>188</v>
      </c>
      <c r="H82" s="271" t="s">
        <v>188</v>
      </c>
      <c r="I82" s="73">
        <v>2008</v>
      </c>
      <c r="J82" s="65" t="s">
        <v>312</v>
      </c>
      <c r="K82" s="1" t="s">
        <v>312</v>
      </c>
      <c r="L82" s="64">
        <v>2013</v>
      </c>
      <c r="M82" s="1" t="s">
        <v>316</v>
      </c>
      <c r="N82" s="72"/>
      <c r="O82" s="72"/>
      <c r="P82" s="72">
        <v>3</v>
      </c>
      <c r="Q82" s="72"/>
      <c r="R82" s="72"/>
      <c r="S82" s="72"/>
      <c r="T82" s="72"/>
      <c r="U82" s="72"/>
      <c r="V82" s="72"/>
      <c r="W82" s="1" t="s">
        <v>318</v>
      </c>
      <c r="X82" s="1" t="s">
        <v>336</v>
      </c>
      <c r="Y82" s="1" t="s">
        <v>337</v>
      </c>
    </row>
    <row r="83" spans="2:25">
      <c r="B83" s="271" t="s">
        <v>345</v>
      </c>
      <c r="C83" s="1" t="s">
        <v>307</v>
      </c>
      <c r="D83" s="64">
        <v>60</v>
      </c>
      <c r="E83" s="64">
        <v>100</v>
      </c>
      <c r="F83" s="270">
        <v>5</v>
      </c>
      <c r="G83" s="271" t="s">
        <v>188</v>
      </c>
      <c r="H83" s="271" t="s">
        <v>188</v>
      </c>
      <c r="I83" s="64">
        <v>2020</v>
      </c>
      <c r="J83" s="65" t="s">
        <v>312</v>
      </c>
      <c r="K83" s="1" t="s">
        <v>312</v>
      </c>
      <c r="L83" s="64">
        <v>1999</v>
      </c>
      <c r="M83" s="1" t="s">
        <v>313</v>
      </c>
      <c r="N83" s="266"/>
      <c r="O83" s="266">
        <v>5</v>
      </c>
      <c r="P83" s="266"/>
      <c r="Q83" s="266"/>
      <c r="R83" s="266"/>
      <c r="S83" s="266"/>
      <c r="T83" s="266"/>
      <c r="U83" s="266"/>
      <c r="V83" s="266"/>
      <c r="W83" s="1" t="s">
        <v>318</v>
      </c>
      <c r="X83" s="1" t="s">
        <v>335</v>
      </c>
      <c r="Y83" s="1" t="s">
        <v>337</v>
      </c>
    </row>
    <row r="84" spans="2:25">
      <c r="B84" s="271" t="s">
        <v>328</v>
      </c>
      <c r="C84" s="1" t="s">
        <v>307</v>
      </c>
      <c r="D84" s="267" t="s">
        <v>179</v>
      </c>
      <c r="E84" s="267">
        <v>170</v>
      </c>
      <c r="F84" s="268">
        <v>5</v>
      </c>
      <c r="G84" s="271" t="s">
        <v>188</v>
      </c>
      <c r="H84" s="271" t="s">
        <v>188</v>
      </c>
      <c r="I84" s="73" t="s">
        <v>179</v>
      </c>
      <c r="J84" s="65" t="s">
        <v>312</v>
      </c>
      <c r="K84" s="1" t="s">
        <v>312</v>
      </c>
      <c r="L84" s="64">
        <v>2020</v>
      </c>
      <c r="M84" s="1" t="s">
        <v>316</v>
      </c>
      <c r="N84" s="72"/>
      <c r="O84" s="72"/>
      <c r="P84" s="72" t="s">
        <v>179</v>
      </c>
      <c r="Q84" s="72"/>
      <c r="R84" s="72"/>
      <c r="S84" s="72"/>
      <c r="T84" s="72"/>
      <c r="U84" s="72"/>
      <c r="V84" s="72"/>
      <c r="W84" s="1" t="s">
        <v>317</v>
      </c>
      <c r="X84" s="1" t="s">
        <v>336</v>
      </c>
      <c r="Y84" s="1" t="s">
        <v>337</v>
      </c>
    </row>
    <row r="85" spans="2:25">
      <c r="B85" s="271" t="s">
        <v>353</v>
      </c>
      <c r="C85" s="1" t="s">
        <v>307</v>
      </c>
      <c r="D85" s="267" t="s">
        <v>179</v>
      </c>
      <c r="E85" s="64">
        <v>110</v>
      </c>
      <c r="F85" s="64">
        <v>5</v>
      </c>
      <c r="G85" s="271" t="s">
        <v>188</v>
      </c>
      <c r="H85" s="271"/>
      <c r="I85" s="64">
        <v>2004</v>
      </c>
      <c r="J85" s="1" t="s">
        <v>319</v>
      </c>
      <c r="K85" s="65"/>
      <c r="L85" s="64" t="s">
        <v>179</v>
      </c>
      <c r="M85" s="1" t="s">
        <v>313</v>
      </c>
      <c r="N85" s="266"/>
      <c r="O85" s="266">
        <v>4</v>
      </c>
      <c r="P85" s="266"/>
      <c r="Q85" s="266"/>
      <c r="R85" s="266"/>
      <c r="S85" s="266"/>
      <c r="T85" s="266"/>
      <c r="U85" s="266"/>
      <c r="V85" s="266"/>
      <c r="W85" s="1" t="s">
        <v>318</v>
      </c>
      <c r="X85" s="1" t="s">
        <v>336</v>
      </c>
      <c r="Y85" s="1" t="s">
        <v>337</v>
      </c>
    </row>
    <row r="86" spans="2:25">
      <c r="B86" s="271" t="s">
        <v>354</v>
      </c>
      <c r="C86" s="1" t="s">
        <v>307</v>
      </c>
      <c r="D86" s="64">
        <v>30</v>
      </c>
      <c r="E86" s="64">
        <v>180</v>
      </c>
      <c r="F86" s="64">
        <v>7</v>
      </c>
      <c r="G86" s="271" t="s">
        <v>188</v>
      </c>
      <c r="H86" s="271" t="s">
        <v>188</v>
      </c>
      <c r="I86" s="73">
        <v>2014</v>
      </c>
      <c r="J86" s="65" t="s">
        <v>312</v>
      </c>
      <c r="K86" s="65" t="s">
        <v>312</v>
      </c>
      <c r="L86" s="64">
        <v>2014</v>
      </c>
      <c r="M86" s="1" t="s">
        <v>313</v>
      </c>
      <c r="N86" s="72"/>
      <c r="O86" s="72" t="s">
        <v>179</v>
      </c>
      <c r="P86" s="72"/>
      <c r="Q86" s="72"/>
      <c r="R86" s="72"/>
      <c r="S86" s="72"/>
      <c r="T86" s="72"/>
      <c r="U86" s="72"/>
      <c r="V86" s="72"/>
      <c r="W86" s="271" t="s">
        <v>321</v>
      </c>
      <c r="X86" s="1" t="s">
        <v>336</v>
      </c>
      <c r="Y86" s="1" t="s">
        <v>338</v>
      </c>
    </row>
    <row r="87" spans="2:25">
      <c r="B87" s="271" t="s">
        <v>332</v>
      </c>
      <c r="C87" s="1" t="s">
        <v>307</v>
      </c>
      <c r="D87" s="64">
        <v>3</v>
      </c>
      <c r="E87" s="64">
        <v>136</v>
      </c>
      <c r="F87" s="270">
        <v>4</v>
      </c>
      <c r="G87" s="271" t="s">
        <v>188</v>
      </c>
      <c r="H87" s="271" t="s">
        <v>188</v>
      </c>
      <c r="I87" s="64">
        <v>2018</v>
      </c>
      <c r="J87" s="65" t="s">
        <v>312</v>
      </c>
      <c r="K87" s="65" t="s">
        <v>312</v>
      </c>
      <c r="L87" s="64">
        <v>2018</v>
      </c>
      <c r="M87" s="1" t="s">
        <v>316</v>
      </c>
      <c r="N87" s="266"/>
      <c r="O87" s="266"/>
      <c r="P87" s="266">
        <v>6</v>
      </c>
      <c r="Q87" s="266"/>
      <c r="R87" s="266"/>
      <c r="S87" s="266"/>
      <c r="T87" s="266"/>
      <c r="U87" s="266"/>
      <c r="V87" s="266"/>
      <c r="W87" s="1" t="s">
        <v>317</v>
      </c>
      <c r="X87" s="1" t="s">
        <v>335</v>
      </c>
      <c r="Y87" s="1" t="s">
        <v>337</v>
      </c>
    </row>
    <row r="88" spans="2:25">
      <c r="B88" s="271" t="s">
        <v>327</v>
      </c>
      <c r="C88" s="1" t="s">
        <v>307</v>
      </c>
      <c r="D88" s="64">
        <v>20</v>
      </c>
      <c r="E88" s="64">
        <v>150</v>
      </c>
      <c r="F88" s="64">
        <v>4</v>
      </c>
      <c r="G88" s="271" t="s">
        <v>188</v>
      </c>
      <c r="H88" s="271" t="s">
        <v>188</v>
      </c>
      <c r="I88" s="64">
        <v>2003</v>
      </c>
      <c r="J88" s="65" t="s">
        <v>312</v>
      </c>
      <c r="K88" s="65" t="s">
        <v>312</v>
      </c>
      <c r="L88" s="64">
        <v>2018</v>
      </c>
      <c r="M88" s="1" t="s">
        <v>313</v>
      </c>
      <c r="N88" s="72"/>
      <c r="O88" s="72">
        <v>4.5</v>
      </c>
      <c r="P88" s="72"/>
      <c r="Q88" s="72"/>
      <c r="R88" s="72"/>
      <c r="S88" s="72"/>
      <c r="T88" s="72"/>
      <c r="U88" s="72"/>
      <c r="V88" s="72"/>
      <c r="W88" s="1" t="s">
        <v>314</v>
      </c>
      <c r="X88" s="1" t="s">
        <v>336</v>
      </c>
      <c r="Y88" s="1" t="s">
        <v>338</v>
      </c>
    </row>
    <row r="89" spans="2:25">
      <c r="M89" s="112"/>
    </row>
    <row r="90" spans="2:25">
      <c r="M90" s="288" t="s">
        <v>183</v>
      </c>
    </row>
  </sheetData>
  <mergeCells count="21">
    <mergeCell ref="L20:L22"/>
    <mergeCell ref="M20:M22"/>
    <mergeCell ref="B23:G23"/>
    <mergeCell ref="D37:D43"/>
    <mergeCell ref="E41:L43"/>
    <mergeCell ref="B20:F22"/>
    <mergeCell ref="G20:G22"/>
    <mergeCell ref="H20:H22"/>
    <mergeCell ref="I20:I22"/>
    <mergeCell ref="J20:J22"/>
    <mergeCell ref="K20:K22"/>
    <mergeCell ref="H12:M12"/>
    <mergeCell ref="B15:G15"/>
    <mergeCell ref="B17:F19"/>
    <mergeCell ref="G17:G19"/>
    <mergeCell ref="H17:H19"/>
    <mergeCell ref="I17:I19"/>
    <mergeCell ref="J17:J19"/>
    <mergeCell ref="K17:K19"/>
    <mergeCell ref="L17:L19"/>
    <mergeCell ref="M17:M19"/>
  </mergeCells>
  <phoneticPr fontId="37" type="noConversion"/>
  <dataValidations count="9">
    <dataValidation showInputMessage="1" showErrorMessage="1" sqref="F47 D47:D49 F85:F86 D51:D61 D88:F88 E72 E86 E55 D50:F50 D63:D87" xr:uid="{FBDE3E52-6E58-457D-8120-F2026AEB0038}"/>
    <dataValidation type="list" allowBlank="1" showInputMessage="1" showErrorMessage="1" sqref="X47:X88" xr:uid="{A3CC1290-ABD5-4680-B8C9-178556385317}">
      <formula1>$GN$995:$GN$999</formula1>
    </dataValidation>
    <dataValidation type="list" showInputMessage="1" showErrorMessage="1" sqref="G47:G60 J47:K88" xr:uid="{AE964E36-5C0A-478E-A01C-0FCED25147DB}">
      <formula1>$FW$995:$FW$998</formula1>
    </dataValidation>
    <dataValidation type="list" allowBlank="1" showInputMessage="1" showErrorMessage="1" sqref="AA60 Y47:Y70 AB71 Y73:Y88" xr:uid="{79E9B569-75DB-421B-915E-07D8F940FC00}">
      <formula1>$GA$995:$GA$999</formula1>
    </dataValidation>
    <dataValidation type="list" allowBlank="1" showInputMessage="1" showErrorMessage="1" sqref="H47:H60" xr:uid="{7CAF0AF9-5609-4E27-8127-2CD792B506AF}">
      <formula1>$FW$995:$FW$998</formula1>
    </dataValidation>
    <dataValidation type="list" allowBlank="1" showInputMessage="1" showErrorMessage="1" sqref="W47:W60 W62:W63 W65:W76 W79:W85 W87:W88" xr:uid="{FBE7D468-2654-439F-B09E-50AF05629642}">
      <formula1>$GP$995:$GP$1003</formula1>
    </dataValidation>
    <dataValidation type="list" allowBlank="1" showInputMessage="1" showErrorMessage="1" sqref="M67:M68 M70:M90 M48:M65" xr:uid="{23DBF53B-0FB0-4539-82D0-8B357E1370D2}">
      <formula1>$GM$995:$GM$1002</formula1>
    </dataValidation>
    <dataValidation type="list" showInputMessage="1" showErrorMessage="1" sqref="C47:C77 C81:C88" xr:uid="{CCD890ED-1272-4870-B1C8-77AF9C4A827D}">
      <formula1>$FV$995:$FV$998</formula1>
    </dataValidation>
    <dataValidation type="list" allowBlank="1" showInputMessage="1" showErrorMessage="1" sqref="I88" xr:uid="{6E9BE7E7-0B1D-4CBD-B939-3060E3E0F82B}">
      <formula1>IF($G$2="TAK",$FY$995:$FY$1021,$FX$995)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BD8E-5674-4E0F-BFAD-18F355B2D334}">
  <sheetPr>
    <tabColor theme="2"/>
  </sheetPr>
  <dimension ref="A1:T35"/>
  <sheetViews>
    <sheetView topLeftCell="A4" zoomScaleNormal="100" workbookViewId="0">
      <selection activeCell="D7" sqref="D7"/>
    </sheetView>
  </sheetViews>
  <sheetFormatPr defaultRowHeight="14.25"/>
  <cols>
    <col min="1" max="1" width="2.140625" style="113" customWidth="1"/>
    <col min="2" max="2" width="9.85546875" style="113" customWidth="1"/>
    <col min="3" max="3" width="33.85546875" style="113" customWidth="1"/>
    <col min="4" max="11" width="13.28515625" style="113" customWidth="1"/>
    <col min="12" max="12" width="20.140625" style="113" customWidth="1"/>
    <col min="13" max="13" width="14.42578125" style="113" customWidth="1"/>
    <col min="14" max="14" width="8.42578125" style="113" customWidth="1"/>
    <col min="15" max="15" width="16" style="113" customWidth="1"/>
    <col min="16" max="16" width="5.85546875" style="113" customWidth="1"/>
    <col min="17" max="1025" width="9.85546875" style="113" customWidth="1"/>
    <col min="1026" max="16384" width="9.140625" style="113"/>
  </cols>
  <sheetData>
    <row r="1" spans="1:20" ht="9" customHeight="1" thickBot="1"/>
    <row r="2" spans="1:20" ht="25.5" thickBot="1">
      <c r="B2" s="114" t="s">
        <v>245</v>
      </c>
      <c r="C2" s="115"/>
      <c r="F2" s="314" t="s">
        <v>246</v>
      </c>
      <c r="G2" s="314"/>
      <c r="H2" s="314"/>
      <c r="I2" s="116" t="s">
        <v>247</v>
      </c>
      <c r="J2" s="117"/>
      <c r="K2" s="117"/>
      <c r="L2" s="118"/>
      <c r="M2" s="119"/>
    </row>
    <row r="3" spans="1:20" ht="14.25" customHeight="1">
      <c r="B3" s="120"/>
      <c r="F3" s="119"/>
      <c r="G3" s="119"/>
      <c r="H3" s="121">
        <v>22</v>
      </c>
      <c r="I3" s="122" t="s">
        <v>201</v>
      </c>
      <c r="J3" s="123"/>
      <c r="K3" s="123"/>
      <c r="L3" s="124" t="s">
        <v>248</v>
      </c>
      <c r="M3" s="119"/>
    </row>
    <row r="4" spans="1:20" ht="15" thickBot="1">
      <c r="A4" s="119"/>
      <c r="B4" s="119"/>
      <c r="C4" s="119"/>
      <c r="D4" s="119"/>
      <c r="E4" s="119"/>
      <c r="F4" s="119"/>
      <c r="G4" s="119"/>
      <c r="H4" s="125">
        <v>730</v>
      </c>
      <c r="I4" s="122" t="s">
        <v>200</v>
      </c>
      <c r="J4" s="123"/>
      <c r="K4" s="123"/>
      <c r="L4" s="124" t="s">
        <v>248</v>
      </c>
      <c r="M4" s="119"/>
      <c r="O4" s="126"/>
    </row>
    <row r="5" spans="1:20" ht="18" thickBot="1">
      <c r="A5" s="119"/>
      <c r="B5" s="127" t="s">
        <v>249</v>
      </c>
      <c r="C5" s="127"/>
      <c r="D5" s="128">
        <f>M24</f>
        <v>4715.6599184436</v>
      </c>
      <c r="E5" s="129" t="s">
        <v>241</v>
      </c>
      <c r="F5" s="119"/>
      <c r="G5" s="119"/>
      <c r="H5" s="130">
        <v>20</v>
      </c>
      <c r="I5" s="122" t="s">
        <v>250</v>
      </c>
      <c r="J5" s="123"/>
      <c r="K5" s="123"/>
      <c r="L5" s="124" t="s">
        <v>248</v>
      </c>
      <c r="M5" s="119"/>
    </row>
    <row r="6" spans="1:20" ht="16.7" customHeight="1">
      <c r="A6" s="119"/>
      <c r="B6" s="119"/>
      <c r="C6" s="119"/>
      <c r="D6" s="131"/>
      <c r="E6" s="132"/>
      <c r="F6" s="119"/>
      <c r="G6" s="119"/>
      <c r="H6" s="130">
        <v>943</v>
      </c>
      <c r="I6" s="122" t="s">
        <v>251</v>
      </c>
      <c r="J6" s="123"/>
      <c r="K6" s="123"/>
      <c r="L6" s="124" t="s">
        <v>248</v>
      </c>
      <c r="M6" s="119"/>
    </row>
    <row r="7" spans="1:20" ht="16.7" customHeight="1">
      <c r="A7" s="119"/>
      <c r="B7" s="133" t="s">
        <v>213</v>
      </c>
      <c r="C7" s="133"/>
      <c r="D7" s="134">
        <f>M21</f>
        <v>18233.5180158</v>
      </c>
      <c r="E7" s="135" t="s">
        <v>214</v>
      </c>
      <c r="F7" s="119"/>
      <c r="G7" s="119"/>
      <c r="H7" s="130">
        <v>61</v>
      </c>
      <c r="I7" s="122" t="s">
        <v>252</v>
      </c>
      <c r="J7" s="123"/>
      <c r="K7" s="123"/>
      <c r="L7" s="124" t="s">
        <v>248</v>
      </c>
      <c r="M7" s="119"/>
    </row>
    <row r="8" spans="1:20" ht="16.7" customHeight="1">
      <c r="A8" s="119"/>
      <c r="B8" s="119"/>
      <c r="C8" s="119"/>
      <c r="D8" s="119"/>
      <c r="E8" s="119"/>
      <c r="F8" s="315" t="s">
        <v>253</v>
      </c>
      <c r="G8" s="315"/>
      <c r="H8" s="130">
        <v>287</v>
      </c>
      <c r="I8" s="122" t="s">
        <v>254</v>
      </c>
      <c r="J8" s="123"/>
      <c r="K8" s="123"/>
      <c r="L8" s="124" t="s">
        <v>248</v>
      </c>
      <c r="M8" s="119"/>
    </row>
    <row r="9" spans="1:20" ht="16.5" customHeight="1">
      <c r="A9" s="119"/>
      <c r="B9" s="136"/>
      <c r="C9" s="119"/>
      <c r="D9" s="119"/>
      <c r="E9" s="119"/>
      <c r="F9" s="137" t="s">
        <v>185</v>
      </c>
      <c r="G9" s="138">
        <v>0.75</v>
      </c>
      <c r="H9" s="130">
        <v>1901</v>
      </c>
      <c r="I9" s="122" t="s">
        <v>255</v>
      </c>
      <c r="J9" s="123"/>
      <c r="K9" s="123"/>
      <c r="L9" s="124" t="s">
        <v>248</v>
      </c>
      <c r="M9" s="119"/>
    </row>
    <row r="10" spans="1:20" ht="16.5" customHeight="1">
      <c r="A10" s="119"/>
      <c r="B10" s="119"/>
      <c r="C10" s="119"/>
      <c r="D10" s="119"/>
      <c r="E10" s="119"/>
      <c r="F10" s="137" t="s">
        <v>256</v>
      </c>
      <c r="G10" s="138">
        <v>0.86</v>
      </c>
      <c r="H10" s="130">
        <v>520</v>
      </c>
      <c r="I10" s="122" t="s">
        <v>257</v>
      </c>
      <c r="J10" s="123"/>
      <c r="K10" s="123"/>
      <c r="L10" s="124" t="s">
        <v>248</v>
      </c>
      <c r="M10" s="119"/>
    </row>
    <row r="11" spans="1:20" ht="16.5" customHeight="1" thickBot="1">
      <c r="A11" s="119"/>
      <c r="B11" s="119"/>
      <c r="C11" s="119"/>
      <c r="D11" s="119"/>
      <c r="E11" s="119"/>
      <c r="F11" s="137" t="s">
        <v>30</v>
      </c>
      <c r="G11" s="138">
        <v>0.8</v>
      </c>
      <c r="H11" s="139">
        <v>1362</v>
      </c>
      <c r="I11" s="140" t="s">
        <v>258</v>
      </c>
      <c r="J11" s="141"/>
      <c r="K11" s="141"/>
      <c r="L11" s="142" t="s">
        <v>248</v>
      </c>
      <c r="M11" s="119"/>
      <c r="N11" s="119"/>
      <c r="O11" s="119"/>
      <c r="P11" s="119"/>
      <c r="Q11" s="119"/>
      <c r="R11" s="119"/>
      <c r="S11" s="119"/>
      <c r="T11" s="119"/>
    </row>
    <row r="12" spans="1:20" ht="16.5" customHeight="1" thickBot="1">
      <c r="A12" s="119"/>
      <c r="B12" s="119"/>
      <c r="C12" s="119"/>
      <c r="D12" s="119"/>
      <c r="E12" s="119"/>
      <c r="F12" s="119"/>
      <c r="G12" s="119"/>
      <c r="H12" s="143"/>
      <c r="I12" s="119" t="s">
        <v>259</v>
      </c>
      <c r="J12" s="119"/>
      <c r="K12" s="119"/>
      <c r="L12" s="144" t="s">
        <v>248</v>
      </c>
      <c r="M12" s="119"/>
      <c r="N12" s="316" t="s">
        <v>260</v>
      </c>
      <c r="O12" s="316"/>
      <c r="P12" s="316"/>
      <c r="Q12" s="316"/>
      <c r="R12" s="316"/>
      <c r="S12" s="316"/>
      <c r="T12" s="119"/>
    </row>
    <row r="13" spans="1:20" ht="16.5" customHeight="1" thickBot="1">
      <c r="A13" s="119"/>
      <c r="B13" s="132" t="s">
        <v>247</v>
      </c>
      <c r="C13" s="119"/>
      <c r="D13" s="119"/>
      <c r="E13" s="317" t="s">
        <v>261</v>
      </c>
      <c r="F13" s="317"/>
      <c r="G13" s="317"/>
      <c r="H13" s="145"/>
      <c r="I13" s="119"/>
      <c r="J13" s="119"/>
      <c r="K13" s="119"/>
      <c r="L13" s="119"/>
      <c r="M13" s="119"/>
      <c r="N13" s="146" t="s">
        <v>262</v>
      </c>
      <c r="O13" s="119"/>
      <c r="P13" s="119"/>
      <c r="Q13" s="119"/>
      <c r="R13" s="119"/>
      <c r="S13" s="147"/>
      <c r="T13" s="119"/>
    </row>
    <row r="14" spans="1:20" ht="57.75" thickBot="1">
      <c r="A14" s="119"/>
      <c r="B14" s="119"/>
      <c r="C14" s="119"/>
      <c r="D14" s="148" t="s">
        <v>199</v>
      </c>
      <c r="E14" s="149" t="s">
        <v>185</v>
      </c>
      <c r="F14" s="150" t="s">
        <v>30</v>
      </c>
      <c r="G14" s="151" t="s">
        <v>263</v>
      </c>
      <c r="H14" s="148" t="s">
        <v>201</v>
      </c>
      <c r="I14" s="148" t="s">
        <v>252</v>
      </c>
      <c r="J14" s="152" t="s">
        <v>250</v>
      </c>
      <c r="K14" s="148" t="s">
        <v>254</v>
      </c>
      <c r="L14" s="153" t="s">
        <v>264</v>
      </c>
      <c r="M14" s="154"/>
      <c r="N14" s="155" t="s">
        <v>265</v>
      </c>
      <c r="O14" s="156"/>
      <c r="P14" s="119"/>
      <c r="Q14" s="119"/>
      <c r="R14" s="119"/>
      <c r="S14" s="157"/>
      <c r="T14" s="119"/>
    </row>
    <row r="15" spans="1:20" ht="15.75" customHeight="1" thickBot="1">
      <c r="A15" s="119"/>
      <c r="B15" s="119"/>
      <c r="C15" s="158" t="s">
        <v>266</v>
      </c>
      <c r="D15" s="159">
        <f>H6</f>
        <v>943</v>
      </c>
      <c r="E15" s="160">
        <f>H9</f>
        <v>1901</v>
      </c>
      <c r="F15" s="160">
        <f>H10</f>
        <v>520</v>
      </c>
      <c r="G15" s="160">
        <f>H11</f>
        <v>1362</v>
      </c>
      <c r="H15" s="160">
        <f>H3</f>
        <v>22</v>
      </c>
      <c r="I15" s="160">
        <f>H7</f>
        <v>61</v>
      </c>
      <c r="J15" s="160">
        <f>H5</f>
        <v>20</v>
      </c>
      <c r="K15" s="161">
        <f>H8</f>
        <v>287</v>
      </c>
      <c r="L15" s="318" t="s">
        <v>267</v>
      </c>
      <c r="M15" s="119"/>
      <c r="N15" s="146"/>
      <c r="O15" s="162"/>
      <c r="P15" s="162"/>
      <c r="Q15" s="163" t="s">
        <v>268</v>
      </c>
      <c r="R15" s="164"/>
      <c r="S15" s="157"/>
      <c r="T15" s="119"/>
    </row>
    <row r="16" spans="1:20" ht="26.25" customHeight="1" thickBot="1">
      <c r="A16" s="119"/>
      <c r="B16" s="119"/>
      <c r="C16" s="165" t="s">
        <v>269</v>
      </c>
      <c r="D16" s="166">
        <v>1000</v>
      </c>
      <c r="E16" s="167">
        <v>3000</v>
      </c>
      <c r="F16" s="167">
        <v>3000</v>
      </c>
      <c r="G16" s="167">
        <v>3000</v>
      </c>
      <c r="H16" s="167">
        <v>2800</v>
      </c>
      <c r="I16" s="167">
        <v>3000</v>
      </c>
      <c r="J16" s="167">
        <v>0</v>
      </c>
      <c r="K16" s="168">
        <v>3000</v>
      </c>
      <c r="L16" s="318"/>
      <c r="M16" s="119"/>
      <c r="N16" s="146"/>
      <c r="O16" s="169">
        <v>8254</v>
      </c>
      <c r="P16" s="170" t="s">
        <v>270</v>
      </c>
      <c r="Q16" s="122" t="s">
        <v>271</v>
      </c>
      <c r="R16" s="170"/>
      <c r="S16" s="157"/>
      <c r="T16" s="119"/>
    </row>
    <row r="17" spans="1:20" ht="15" thickBot="1">
      <c r="A17" s="119"/>
      <c r="B17" s="119"/>
      <c r="C17" s="158" t="s">
        <v>272</v>
      </c>
      <c r="D17" s="171">
        <v>0.06</v>
      </c>
      <c r="E17" s="172">
        <v>0.08</v>
      </c>
      <c r="F17" s="172">
        <v>0.1</v>
      </c>
      <c r="G17" s="172">
        <v>0.06</v>
      </c>
      <c r="H17" s="172">
        <v>0.22</v>
      </c>
      <c r="I17" s="172">
        <v>0.23</v>
      </c>
      <c r="J17" s="172">
        <v>0</v>
      </c>
      <c r="K17" s="173">
        <v>0.23</v>
      </c>
      <c r="L17" s="318"/>
      <c r="M17" s="119"/>
      <c r="N17" s="146"/>
      <c r="O17" s="174">
        <v>80</v>
      </c>
      <c r="P17" s="170" t="s">
        <v>273</v>
      </c>
      <c r="Q17" s="175" t="s">
        <v>274</v>
      </c>
      <c r="R17" s="170"/>
      <c r="S17" s="157"/>
      <c r="T17" s="119"/>
    </row>
    <row r="18" spans="1:20" ht="15" thickBot="1">
      <c r="A18" s="119"/>
      <c r="B18" s="119"/>
      <c r="C18" s="176" t="s">
        <v>275</v>
      </c>
      <c r="D18" s="177">
        <f t="shared" ref="D18:K18" si="0">D15*D16*D17</f>
        <v>56580</v>
      </c>
      <c r="E18" s="177">
        <f t="shared" si="0"/>
        <v>456240</v>
      </c>
      <c r="F18" s="177">
        <f t="shared" si="0"/>
        <v>156000</v>
      </c>
      <c r="G18" s="177">
        <f t="shared" si="0"/>
        <v>245160</v>
      </c>
      <c r="H18" s="177">
        <f t="shared" si="0"/>
        <v>13552</v>
      </c>
      <c r="I18" s="177">
        <f t="shared" si="0"/>
        <v>42090</v>
      </c>
      <c r="J18" s="177">
        <f t="shared" si="0"/>
        <v>0</v>
      </c>
      <c r="K18" s="177">
        <f t="shared" si="0"/>
        <v>198030</v>
      </c>
      <c r="L18" s="178">
        <f>O18</f>
        <v>660320</v>
      </c>
      <c r="M18" s="179"/>
      <c r="N18" s="180"/>
      <c r="O18" s="181">
        <f>O16*O17</f>
        <v>660320</v>
      </c>
      <c r="P18" s="182" t="s">
        <v>276</v>
      </c>
      <c r="Q18" s="183" t="s">
        <v>277</v>
      </c>
      <c r="R18" s="184"/>
      <c r="S18" s="185"/>
      <c r="T18" s="119"/>
    </row>
    <row r="19" spans="1:20" ht="16.5" thickBot="1">
      <c r="A19" s="119"/>
      <c r="B19" s="119"/>
      <c r="C19" s="176" t="s">
        <v>278</v>
      </c>
      <c r="D19" s="186">
        <f>$G$9</f>
        <v>0.75</v>
      </c>
      <c r="E19" s="186">
        <f>$G$9</f>
        <v>0.75</v>
      </c>
      <c r="F19" s="187">
        <f>G11</f>
        <v>0.8</v>
      </c>
      <c r="G19" s="186">
        <f>$G$10</f>
        <v>0.86</v>
      </c>
      <c r="H19" s="186">
        <f>$G$10</f>
        <v>0.86</v>
      </c>
      <c r="I19" s="186">
        <f>$G$9</f>
        <v>0.75</v>
      </c>
      <c r="J19" s="186">
        <f>$G$10</f>
        <v>0.86</v>
      </c>
      <c r="K19" s="186">
        <f>$G$10</f>
        <v>0.86</v>
      </c>
      <c r="L19" s="186">
        <f>$G$10</f>
        <v>0.86</v>
      </c>
      <c r="M19" s="119"/>
      <c r="N19" s="119"/>
      <c r="O19" s="119"/>
      <c r="P19" s="119"/>
      <c r="Q19" s="119"/>
      <c r="R19" s="119"/>
      <c r="S19" s="119"/>
      <c r="T19" s="119"/>
    </row>
    <row r="20" spans="1:20" ht="15" thickBot="1">
      <c r="A20" s="119"/>
      <c r="B20" s="119"/>
      <c r="C20" s="176" t="s">
        <v>279</v>
      </c>
      <c r="D20" s="188">
        <f>D18/1000*0.75</f>
        <v>42.435000000000002</v>
      </c>
      <c r="E20" s="188">
        <f>E18/1000*0.75</f>
        <v>342.18</v>
      </c>
      <c r="F20" s="189">
        <f>F18/1000*0.8</f>
        <v>124.80000000000001</v>
      </c>
      <c r="G20" s="189">
        <f>G18/1000*0.86</f>
        <v>210.83759999999998</v>
      </c>
      <c r="H20" s="189">
        <f>H18/1000*0.86</f>
        <v>11.654719999999999</v>
      </c>
      <c r="I20" s="188">
        <f>I18/1000*0.75</f>
        <v>31.567500000000003</v>
      </c>
      <c r="J20" s="188">
        <f>J18/1000*0.86</f>
        <v>0</v>
      </c>
      <c r="K20" s="189">
        <f>K18/1000*0.86</f>
        <v>170.3058</v>
      </c>
      <c r="L20" s="189">
        <f>L18/1000*0.86</f>
        <v>567.87520000000006</v>
      </c>
      <c r="M20" s="190">
        <f>SUM(D20:L20)</f>
        <v>1501.6558199999999</v>
      </c>
      <c r="N20" s="119" t="s">
        <v>280</v>
      </c>
      <c r="O20" s="119"/>
      <c r="P20" s="119"/>
      <c r="Q20" s="119"/>
      <c r="R20" s="119"/>
      <c r="S20" s="119"/>
      <c r="T20" s="119"/>
    </row>
    <row r="21" spans="1:20" ht="15" thickBot="1">
      <c r="A21" s="119"/>
      <c r="B21" s="119"/>
      <c r="C21" s="176" t="s">
        <v>281</v>
      </c>
      <c r="D21" s="191">
        <f>D20*12.31</f>
        <v>522.37485000000004</v>
      </c>
      <c r="E21" s="191">
        <f>E20*12.31</f>
        <v>4212.2358000000004</v>
      </c>
      <c r="F21" s="191">
        <f>F20*13.14</f>
        <v>1639.8720000000003</v>
      </c>
      <c r="G21" s="191">
        <f>G20*11.94</f>
        <v>2517.4009439999995</v>
      </c>
      <c r="H21" s="191">
        <f>H20*11.94</f>
        <v>139.15735679999997</v>
      </c>
      <c r="I21" s="191">
        <f>I20*12.31</f>
        <v>388.59592500000002</v>
      </c>
      <c r="J21" s="191">
        <f>J20*11.94</f>
        <v>0</v>
      </c>
      <c r="K21" s="191">
        <f>K20*11.94</f>
        <v>2033.4512520000001</v>
      </c>
      <c r="L21" s="191">
        <f>L20*11.94</f>
        <v>6780.4298880000006</v>
      </c>
      <c r="M21" s="192">
        <f>SUM(D21:L21)</f>
        <v>18233.5180158</v>
      </c>
      <c r="N21" s="119" t="s">
        <v>213</v>
      </c>
      <c r="O21" s="119"/>
      <c r="P21" s="119"/>
      <c r="Q21" s="119"/>
      <c r="R21" s="119"/>
      <c r="S21" s="119"/>
      <c r="T21" s="119"/>
    </row>
    <row r="22" spans="1:20">
      <c r="A22" s="119"/>
      <c r="B22" s="119"/>
      <c r="C22" s="119"/>
      <c r="D22" s="193"/>
      <c r="E22" s="194"/>
      <c r="F22" s="194"/>
      <c r="G22" s="194"/>
      <c r="H22" s="194"/>
      <c r="I22" s="194"/>
      <c r="J22" s="194"/>
      <c r="K22" s="194"/>
      <c r="L22" s="195"/>
      <c r="M22" s="119"/>
      <c r="N22" s="119"/>
      <c r="O22" s="119"/>
      <c r="P22" s="119"/>
      <c r="Q22" s="119"/>
      <c r="R22" s="119"/>
      <c r="S22" s="119"/>
      <c r="T22" s="119"/>
    </row>
    <row r="23" spans="1:20" ht="18" thickBot="1">
      <c r="A23" s="119"/>
      <c r="B23" s="119"/>
      <c r="C23" s="196" t="s">
        <v>282</v>
      </c>
      <c r="D23" s="197">
        <f>'[2]WO i WE'!H17</f>
        <v>0.25</v>
      </c>
      <c r="E23" s="197">
        <f>'[2]WO i WE'!H17</f>
        <v>0.25</v>
      </c>
      <c r="F23" s="197">
        <f>'[2]WO i WE'!H16</f>
        <v>0.22700000000000001</v>
      </c>
      <c r="G23" s="197">
        <f>'[2]WO i WE'!H18</f>
        <v>0.26700000000000002</v>
      </c>
      <c r="H23" s="197">
        <v>0.26700000000000002</v>
      </c>
      <c r="I23" s="197">
        <v>0.25</v>
      </c>
      <c r="J23" s="197">
        <v>0.26700000000000002</v>
      </c>
      <c r="K23" s="197">
        <v>0.26700000000000002</v>
      </c>
      <c r="L23" s="197">
        <v>0.26700000000000002</v>
      </c>
      <c r="M23" s="198"/>
      <c r="N23" s="119"/>
      <c r="O23" s="119"/>
      <c r="P23" s="119"/>
      <c r="Q23" s="119"/>
      <c r="R23" s="119"/>
      <c r="S23" s="119"/>
      <c r="T23" s="119"/>
    </row>
    <row r="24" spans="1:20" ht="18" thickBot="1">
      <c r="A24" s="119"/>
      <c r="B24" s="119"/>
      <c r="C24" s="199" t="s">
        <v>249</v>
      </c>
      <c r="D24" s="200">
        <f>D21*D23</f>
        <v>130.59371250000001</v>
      </c>
      <c r="E24" s="200">
        <f t="shared" ref="E24:L24" si="1">E21*E23</f>
        <v>1053.0589500000001</v>
      </c>
      <c r="F24" s="200">
        <f t="shared" si="1"/>
        <v>372.25094400000006</v>
      </c>
      <c r="G24" s="200">
        <f t="shared" si="1"/>
        <v>672.14605204799989</v>
      </c>
      <c r="H24" s="200">
        <f t="shared" si="1"/>
        <v>37.155014265599995</v>
      </c>
      <c r="I24" s="200">
        <f t="shared" si="1"/>
        <v>97.148981250000006</v>
      </c>
      <c r="J24" s="200">
        <f t="shared" si="1"/>
        <v>0</v>
      </c>
      <c r="K24" s="200">
        <f t="shared" si="1"/>
        <v>542.93148428400002</v>
      </c>
      <c r="L24" s="201">
        <f t="shared" si="1"/>
        <v>1810.3747800960002</v>
      </c>
      <c r="M24" s="202">
        <f>SUM(D24:L24)</f>
        <v>4715.6599184436</v>
      </c>
      <c r="N24" s="119"/>
      <c r="O24" s="119"/>
      <c r="P24" s="119"/>
      <c r="Q24" s="119"/>
      <c r="R24" s="119"/>
      <c r="S24" s="119"/>
      <c r="T24" s="119"/>
    </row>
    <row r="25" spans="1:20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</row>
    <row r="26" spans="1:20" ht="48.75" customHeight="1">
      <c r="A26" s="119"/>
      <c r="B26" s="119"/>
      <c r="C26" s="203" t="s">
        <v>283</v>
      </c>
      <c r="D26" s="204" t="s">
        <v>284</v>
      </c>
      <c r="E26" s="205" t="s">
        <v>285</v>
      </c>
      <c r="F26" s="119"/>
    </row>
    <row r="27" spans="1:20">
      <c r="A27" s="119"/>
      <c r="B27" s="119"/>
      <c r="C27" s="206" t="s">
        <v>185</v>
      </c>
      <c r="D27" s="207">
        <f>D21+E21+I21</f>
        <v>5123.2065750000002</v>
      </c>
      <c r="E27" s="208">
        <f>D24+E24+I24</f>
        <v>1280.80164375</v>
      </c>
      <c r="F27" s="119"/>
    </row>
    <row r="28" spans="1:20">
      <c r="A28" s="119"/>
      <c r="B28" s="119"/>
      <c r="C28" s="206" t="s">
        <v>30</v>
      </c>
      <c r="D28" s="207">
        <f>F21</f>
        <v>1639.8720000000003</v>
      </c>
      <c r="E28" s="208">
        <f>F24</f>
        <v>372.25094400000006</v>
      </c>
      <c r="F28" s="119"/>
    </row>
    <row r="29" spans="1:20">
      <c r="A29" s="119"/>
      <c r="B29" s="119"/>
      <c r="C29" s="206" t="s">
        <v>256</v>
      </c>
      <c r="D29" s="207">
        <f>G21+H21+J21+K21+L21</f>
        <v>11470.439440800001</v>
      </c>
      <c r="E29" s="208">
        <f>G24+H24+J24+K24+L24</f>
        <v>3062.6073306936005</v>
      </c>
      <c r="F29" s="119"/>
    </row>
    <row r="30" spans="1:20">
      <c r="A30" s="119"/>
      <c r="B30" s="119"/>
      <c r="C30" s="119"/>
      <c r="D30" s="209"/>
      <c r="E30" s="209"/>
      <c r="F30" s="119"/>
    </row>
    <row r="31" spans="1:20">
      <c r="H31" s="210"/>
      <c r="I31" s="210"/>
      <c r="J31" s="210"/>
      <c r="K31" s="210"/>
      <c r="L31" s="210"/>
      <c r="M31" s="210"/>
      <c r="N31" s="210"/>
    </row>
    <row r="33" spans="3:3">
      <c r="C33" s="211"/>
    </row>
    <row r="35" spans="3:3">
      <c r="C35" s="211"/>
    </row>
  </sheetData>
  <mergeCells count="5">
    <mergeCell ref="F2:H2"/>
    <mergeCell ref="F8:G8"/>
    <mergeCell ref="N12:S12"/>
    <mergeCell ref="E13:G13"/>
    <mergeCell ref="L15:L1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V873"/>
  <sheetViews>
    <sheetView topLeftCell="CI1" zoomScale="115" zoomScaleNormal="115" workbookViewId="0">
      <selection activeCell="CA19" sqref="CA19"/>
    </sheetView>
  </sheetViews>
  <sheetFormatPr defaultRowHeight="10.5"/>
  <cols>
    <col min="1" max="1" width="3.42578125" style="36" customWidth="1"/>
    <col min="2" max="2" width="26.42578125" style="36" customWidth="1"/>
    <col min="3" max="3" width="13.42578125" style="36" customWidth="1"/>
    <col min="4" max="4" width="13" style="36" customWidth="1"/>
    <col min="5" max="5" width="5.85546875" style="36" customWidth="1"/>
    <col min="6" max="6" width="8.7109375" style="36" customWidth="1"/>
    <col min="7" max="7" width="10.42578125" style="36" customWidth="1"/>
    <col min="8" max="9" width="12.140625" style="36" customWidth="1"/>
    <col min="10" max="10" width="8.85546875" style="36" customWidth="1"/>
    <col min="11" max="11" width="11.28515625" style="36" customWidth="1"/>
    <col min="12" max="13" width="10.28515625" style="36" customWidth="1"/>
    <col min="14" max="14" width="11.42578125" style="36" customWidth="1"/>
    <col min="15" max="15" width="10.42578125" style="36" customWidth="1"/>
    <col min="16" max="16" width="15.42578125" style="36" customWidth="1"/>
    <col min="17" max="17" width="9" style="36" customWidth="1"/>
    <col min="18" max="18" width="9.7109375" style="36" customWidth="1"/>
    <col min="19" max="19" width="8.140625" style="36" customWidth="1"/>
    <col min="20" max="20" width="13" style="36" customWidth="1"/>
    <col min="21" max="21" width="8.28515625" style="36" customWidth="1"/>
    <col min="22" max="22" width="13.85546875" style="36" customWidth="1"/>
    <col min="23" max="24" width="9.42578125" style="36" customWidth="1"/>
    <col min="25" max="26" width="9.7109375" style="36" customWidth="1"/>
    <col min="27" max="27" width="7.85546875" style="36" customWidth="1"/>
    <col min="28" max="28" width="11" style="36" customWidth="1"/>
    <col min="29" max="29" width="13.7109375" style="36" customWidth="1"/>
    <col min="30" max="30" width="11.140625" style="36" customWidth="1"/>
    <col min="31" max="31" width="9.28515625" style="36" customWidth="1"/>
    <col min="32" max="32" width="7.42578125" style="36" customWidth="1"/>
    <col min="33" max="33" width="10.85546875" style="36" customWidth="1"/>
    <col min="34" max="34" width="7.5703125" style="36" customWidth="1"/>
    <col min="35" max="35" width="9.28515625" style="36" customWidth="1"/>
    <col min="36" max="36" width="10.140625" style="36" customWidth="1"/>
    <col min="37" max="37" width="7" style="36" customWidth="1"/>
    <col min="38" max="38" width="13.140625" style="36" customWidth="1"/>
    <col min="39" max="39" width="10.5703125" style="36" customWidth="1"/>
    <col min="40" max="40" width="10.85546875" style="36" customWidth="1"/>
    <col min="41" max="41" width="10.5703125" style="36" customWidth="1"/>
    <col min="42" max="42" width="9.140625" style="36" customWidth="1"/>
    <col min="43" max="44" width="9" style="36" customWidth="1"/>
    <col min="45" max="45" width="7.85546875" style="36" customWidth="1"/>
    <col min="46" max="46" width="8" style="36" customWidth="1"/>
    <col min="47" max="47" width="8.28515625" style="36" customWidth="1"/>
    <col min="48" max="48" width="11.42578125" style="36" customWidth="1"/>
    <col min="49" max="49" width="8.42578125" style="36" customWidth="1"/>
    <col min="50" max="50" width="7.7109375" style="36" customWidth="1"/>
    <col min="51" max="51" width="9" style="36" customWidth="1"/>
    <col min="52" max="52" width="12" style="36" customWidth="1"/>
    <col min="53" max="53" width="7.5703125" style="36" customWidth="1"/>
    <col min="54" max="54" width="7.85546875" style="36" customWidth="1"/>
    <col min="55" max="55" width="8.42578125" style="36" customWidth="1"/>
    <col min="56" max="56" width="9" style="36" customWidth="1"/>
    <col min="57" max="57" width="9.42578125" style="36" customWidth="1"/>
    <col min="58" max="58" width="8.85546875" style="36" customWidth="1"/>
    <col min="59" max="59" width="9.28515625" style="36" customWidth="1"/>
    <col min="60" max="60" width="10.140625" style="36" customWidth="1"/>
    <col min="61" max="61" width="11.140625" style="36" customWidth="1"/>
    <col min="62" max="62" width="12.85546875" style="36" customWidth="1"/>
    <col min="63" max="63" width="11.42578125" style="36" customWidth="1"/>
    <col min="64" max="64" width="7.42578125" style="36" customWidth="1"/>
    <col min="65" max="65" width="6.7109375" style="36" customWidth="1"/>
    <col min="66" max="66" width="8" style="36" customWidth="1"/>
    <col min="67" max="67" width="6.42578125" style="36" customWidth="1"/>
    <col min="68" max="68" width="8" style="36" customWidth="1"/>
    <col min="69" max="70" width="9.5703125" style="36" customWidth="1"/>
    <col min="71" max="71" width="13.28515625" style="36" customWidth="1"/>
    <col min="72" max="72" width="12" style="36" customWidth="1"/>
    <col min="73" max="73" width="10.5703125" style="36" customWidth="1"/>
    <col min="74" max="74" width="10.28515625" style="36" customWidth="1"/>
    <col min="75" max="75" width="10.42578125" style="36" customWidth="1"/>
    <col min="76" max="76" width="9.7109375" style="36" customWidth="1"/>
    <col min="77" max="77" width="11.7109375" style="36" customWidth="1"/>
    <col min="78" max="78" width="10" style="36" customWidth="1"/>
    <col min="79" max="79" width="10.5703125" style="36" customWidth="1"/>
    <col min="80" max="80" width="9.42578125" style="36" customWidth="1"/>
    <col min="81" max="81" width="11" style="36" customWidth="1"/>
    <col min="82" max="82" width="9.140625" style="36"/>
    <col min="83" max="83" width="11.28515625" style="36" bestFit="1" customWidth="1"/>
    <col min="84" max="84" width="9.140625" style="36"/>
    <col min="85" max="85" width="9.42578125" style="36" bestFit="1" customWidth="1"/>
    <col min="86" max="88" width="9.140625" style="36"/>
    <col min="89" max="90" width="9.28515625" style="36" bestFit="1" customWidth="1"/>
    <col min="91" max="91" width="9.42578125" style="36" bestFit="1" customWidth="1"/>
    <col min="92" max="92" width="11" style="36" customWidth="1"/>
    <col min="93" max="93" width="10.7109375" style="36" customWidth="1"/>
    <col min="94" max="95" width="10.7109375" style="93" customWidth="1"/>
    <col min="96" max="96" width="11" style="36" customWidth="1"/>
    <col min="97" max="97" width="9.28515625" style="36" bestFit="1" customWidth="1"/>
    <col min="98" max="98" width="9.140625" style="36"/>
    <col min="99" max="99" width="8.5703125" style="36" customWidth="1"/>
    <col min="100" max="100" width="9.140625" style="36"/>
    <col min="101" max="101" width="11.140625" style="36" customWidth="1"/>
    <col min="102" max="103" width="11" style="36" customWidth="1"/>
    <col min="104" max="104" width="9.5703125" style="36" customWidth="1"/>
    <col min="105" max="105" width="11.28515625" style="36" customWidth="1"/>
    <col min="106" max="107" width="9.140625" style="36"/>
    <col min="108" max="108" width="10.5703125" style="36" customWidth="1"/>
    <col min="109" max="109" width="11.28515625" style="36" customWidth="1"/>
    <col min="110" max="110" width="10.42578125" style="36" customWidth="1"/>
    <col min="111" max="111" width="10.140625" style="36" customWidth="1"/>
    <col min="112" max="113" width="10.140625" style="93" customWidth="1"/>
    <col min="114" max="114" width="10.140625" style="36" customWidth="1"/>
    <col min="115" max="115" width="9.140625" style="36"/>
    <col min="116" max="116" width="11" style="36" customWidth="1"/>
    <col min="117" max="119" width="9.140625" style="36"/>
    <col min="120" max="120" width="10.85546875" style="36" customWidth="1"/>
    <col min="121" max="122" width="9.140625" style="36"/>
    <col min="123" max="123" width="9.28515625" style="36" customWidth="1"/>
    <col min="124" max="16384" width="9.140625" style="36"/>
  </cols>
  <sheetData>
    <row r="1" spans="1:123" ht="15" customHeight="1"/>
    <row r="2" spans="1:123" ht="15" customHeight="1"/>
    <row r="3" spans="1:123" ht="93.75" customHeight="1">
      <c r="A3" s="62" t="s">
        <v>104</v>
      </c>
      <c r="B3" s="62" t="s">
        <v>205</v>
      </c>
      <c r="C3" s="61" t="s">
        <v>0</v>
      </c>
      <c r="D3" s="61" t="s">
        <v>31</v>
      </c>
      <c r="E3" s="61" t="s">
        <v>32</v>
      </c>
      <c r="F3" s="61" t="s">
        <v>1</v>
      </c>
      <c r="G3" s="61" t="s">
        <v>33</v>
      </c>
      <c r="H3" s="61" t="s">
        <v>76</v>
      </c>
      <c r="I3" s="61" t="s">
        <v>77</v>
      </c>
      <c r="J3" s="61" t="s">
        <v>79</v>
      </c>
      <c r="K3" s="61" t="s">
        <v>80</v>
      </c>
      <c r="L3" s="61" t="s">
        <v>81</v>
      </c>
      <c r="M3" s="61" t="s">
        <v>82</v>
      </c>
      <c r="N3" s="61" t="s">
        <v>34</v>
      </c>
      <c r="O3" s="61" t="s">
        <v>35</v>
      </c>
      <c r="P3" s="61" t="s">
        <v>36</v>
      </c>
      <c r="Q3" s="61" t="s">
        <v>37</v>
      </c>
      <c r="R3" s="61" t="s">
        <v>84</v>
      </c>
      <c r="S3" s="61" t="s">
        <v>85</v>
      </c>
      <c r="T3" s="61" t="s">
        <v>38</v>
      </c>
      <c r="U3" s="61" t="s">
        <v>83</v>
      </c>
      <c r="V3" s="61" t="s">
        <v>39</v>
      </c>
      <c r="W3" s="61" t="s">
        <v>86</v>
      </c>
      <c r="X3" s="61" t="s">
        <v>87</v>
      </c>
      <c r="Y3" s="61" t="s">
        <v>40</v>
      </c>
      <c r="Z3" s="61" t="s">
        <v>41</v>
      </c>
      <c r="AA3" s="61" t="s">
        <v>42</v>
      </c>
      <c r="AB3" s="61" t="s">
        <v>88</v>
      </c>
      <c r="AC3" s="61" t="s">
        <v>43</v>
      </c>
      <c r="AD3" s="61" t="s">
        <v>44</v>
      </c>
      <c r="AE3" s="61" t="s">
        <v>45</v>
      </c>
      <c r="AF3" s="61" t="s">
        <v>46</v>
      </c>
      <c r="AG3" s="61" t="s">
        <v>47</v>
      </c>
      <c r="AH3" s="61" t="s">
        <v>48</v>
      </c>
      <c r="AI3" s="61" t="s">
        <v>49</v>
      </c>
      <c r="AJ3" s="61" t="s">
        <v>50</v>
      </c>
      <c r="AK3" s="61" t="s">
        <v>51</v>
      </c>
      <c r="AL3" s="61" t="s">
        <v>52</v>
      </c>
      <c r="AM3" s="61" t="s">
        <v>57</v>
      </c>
      <c r="AN3" s="61" t="s">
        <v>53</v>
      </c>
      <c r="AO3" s="61" t="s">
        <v>54</v>
      </c>
      <c r="AP3" s="61" t="s">
        <v>58</v>
      </c>
      <c r="AQ3" s="61" t="s">
        <v>55</v>
      </c>
      <c r="AR3" s="61" t="s">
        <v>56</v>
      </c>
      <c r="AS3" s="61" t="s">
        <v>59</v>
      </c>
      <c r="AT3" s="61" t="s">
        <v>60</v>
      </c>
      <c r="AU3" s="61" t="s">
        <v>61</v>
      </c>
      <c r="AV3" s="61" t="s">
        <v>62</v>
      </c>
      <c r="AW3" s="61" t="s">
        <v>63</v>
      </c>
      <c r="AX3" s="61" t="s">
        <v>64</v>
      </c>
      <c r="AY3" s="61" t="s">
        <v>65</v>
      </c>
      <c r="AZ3" s="61" t="s">
        <v>66</v>
      </c>
      <c r="BA3" s="61" t="s">
        <v>67</v>
      </c>
      <c r="BB3" s="61" t="s">
        <v>68</v>
      </c>
      <c r="BC3" s="61" t="s">
        <v>69</v>
      </c>
      <c r="BD3" s="61" t="s">
        <v>177</v>
      </c>
      <c r="BE3" s="61" t="s">
        <v>70</v>
      </c>
      <c r="BF3" s="61" t="s">
        <v>71</v>
      </c>
      <c r="BG3" s="61" t="s">
        <v>178</v>
      </c>
      <c r="BH3" s="61" t="s">
        <v>72</v>
      </c>
      <c r="BI3" s="61" t="s">
        <v>78</v>
      </c>
      <c r="BJ3" s="61" t="s">
        <v>96</v>
      </c>
      <c r="BK3" s="61" t="s">
        <v>97</v>
      </c>
      <c r="BL3" s="61" t="s">
        <v>98</v>
      </c>
      <c r="BM3" s="61" t="s">
        <v>99</v>
      </c>
      <c r="BN3" s="61" t="s">
        <v>100</v>
      </c>
      <c r="BO3" s="61" t="s">
        <v>101</v>
      </c>
      <c r="BP3" s="61" t="s">
        <v>102</v>
      </c>
      <c r="BQ3" s="61" t="s">
        <v>73</v>
      </c>
      <c r="BR3" s="61" t="s">
        <v>105</v>
      </c>
      <c r="BS3" s="61" t="s">
        <v>106</v>
      </c>
      <c r="BT3" s="61" t="s">
        <v>74</v>
      </c>
      <c r="BU3" s="61" t="s">
        <v>424</v>
      </c>
      <c r="BV3" s="61" t="s">
        <v>425</v>
      </c>
      <c r="BW3" s="61" t="s">
        <v>426</v>
      </c>
      <c r="BX3" s="61" t="s">
        <v>427</v>
      </c>
      <c r="BY3" s="61" t="s">
        <v>428</v>
      </c>
      <c r="BZ3" s="61" t="s">
        <v>75</v>
      </c>
      <c r="CA3" s="61" t="s">
        <v>103</v>
      </c>
      <c r="CD3" s="35" t="s">
        <v>112</v>
      </c>
      <c r="CE3" s="35" t="s">
        <v>429</v>
      </c>
      <c r="CF3" s="35" t="s">
        <v>430</v>
      </c>
      <c r="CG3" s="4" t="s">
        <v>113</v>
      </c>
      <c r="CH3" s="4" t="s">
        <v>114</v>
      </c>
      <c r="CI3" s="35" t="s">
        <v>431</v>
      </c>
      <c r="CJ3" s="35" t="s">
        <v>173</v>
      </c>
      <c r="CK3" s="35" t="s">
        <v>432</v>
      </c>
      <c r="CL3" s="35" t="s">
        <v>174</v>
      </c>
      <c r="CM3" s="35" t="s">
        <v>433</v>
      </c>
      <c r="CN3" s="35" t="s">
        <v>175</v>
      </c>
      <c r="CO3" s="35" t="s">
        <v>434</v>
      </c>
      <c r="CP3" s="92" t="s">
        <v>194</v>
      </c>
      <c r="CQ3" s="92" t="s">
        <v>435</v>
      </c>
      <c r="CR3" s="35" t="s">
        <v>176</v>
      </c>
      <c r="CS3" s="35" t="s">
        <v>436</v>
      </c>
      <c r="CT3" s="35" t="s">
        <v>437</v>
      </c>
      <c r="CU3" s="35" t="s">
        <v>438</v>
      </c>
      <c r="CV3" s="35" t="s">
        <v>153</v>
      </c>
      <c r="CW3" s="35" t="s">
        <v>110</v>
      </c>
      <c r="CX3" s="35" t="s">
        <v>197</v>
      </c>
      <c r="CY3" s="35" t="s">
        <v>111</v>
      </c>
      <c r="CZ3" s="35" t="s">
        <v>195</v>
      </c>
      <c r="DA3" s="4" t="s">
        <v>115</v>
      </c>
      <c r="DB3" s="4" t="s">
        <v>116</v>
      </c>
      <c r="DC3" s="35" t="s">
        <v>439</v>
      </c>
      <c r="DD3" s="35" t="s">
        <v>173</v>
      </c>
      <c r="DE3" s="35" t="s">
        <v>168</v>
      </c>
      <c r="DF3" s="35" t="s">
        <v>174</v>
      </c>
      <c r="DG3" s="35" t="s">
        <v>169</v>
      </c>
      <c r="DH3" s="92" t="s">
        <v>196</v>
      </c>
      <c r="DI3" s="92" t="s">
        <v>198</v>
      </c>
      <c r="DJ3" s="35" t="s">
        <v>154</v>
      </c>
      <c r="DK3" s="35" t="s">
        <v>170</v>
      </c>
      <c r="DL3" s="35" t="s">
        <v>176</v>
      </c>
      <c r="DM3" s="35" t="s">
        <v>171</v>
      </c>
      <c r="DN3" s="35" t="s">
        <v>167</v>
      </c>
      <c r="DO3" s="35" t="s">
        <v>172</v>
      </c>
      <c r="DP3" s="35" t="s">
        <v>440</v>
      </c>
      <c r="DQ3" s="35" t="s">
        <v>441</v>
      </c>
      <c r="DR3" s="35" t="s">
        <v>442</v>
      </c>
      <c r="DS3" s="23" t="s">
        <v>162</v>
      </c>
    </row>
    <row r="4" spans="1:123" ht="31.5">
      <c r="A4" s="61">
        <v>1</v>
      </c>
      <c r="B4" s="85" t="s">
        <v>360</v>
      </c>
      <c r="C4" s="85" t="s">
        <v>326</v>
      </c>
      <c r="D4" s="85" t="s">
        <v>361</v>
      </c>
      <c r="E4" s="85">
        <v>2</v>
      </c>
      <c r="F4" s="88">
        <v>1979</v>
      </c>
      <c r="G4" s="90">
        <v>2</v>
      </c>
      <c r="H4" s="89">
        <v>419.84</v>
      </c>
      <c r="I4" s="89">
        <v>419.84</v>
      </c>
      <c r="J4" s="91" t="s">
        <v>179</v>
      </c>
      <c r="K4" s="91" t="s">
        <v>179</v>
      </c>
      <c r="L4" s="91" t="s">
        <v>179</v>
      </c>
      <c r="M4" s="91" t="s">
        <v>179</v>
      </c>
      <c r="N4" s="85" t="s">
        <v>362</v>
      </c>
      <c r="O4" s="85" t="s">
        <v>17</v>
      </c>
      <c r="P4" s="91">
        <v>100</v>
      </c>
      <c r="Q4" s="85">
        <v>2013</v>
      </c>
      <c r="R4" s="91" t="s">
        <v>181</v>
      </c>
      <c r="S4" s="91">
        <v>10</v>
      </c>
      <c r="T4" s="85" t="s">
        <v>363</v>
      </c>
      <c r="U4" s="90" t="s">
        <v>18</v>
      </c>
      <c r="V4" s="88" t="s">
        <v>186</v>
      </c>
      <c r="W4" s="277" t="s">
        <v>186</v>
      </c>
      <c r="X4" s="277" t="s">
        <v>186</v>
      </c>
      <c r="Y4" s="85" t="s">
        <v>187</v>
      </c>
      <c r="Z4" s="87" t="s">
        <v>17</v>
      </c>
      <c r="AA4" s="88">
        <v>2007</v>
      </c>
      <c r="AB4" s="85" t="s">
        <v>187</v>
      </c>
      <c r="AC4" s="85" t="s">
        <v>179</v>
      </c>
      <c r="AD4" s="85">
        <v>2009</v>
      </c>
      <c r="AE4" s="85" t="s">
        <v>179</v>
      </c>
      <c r="AF4" s="85">
        <v>2009</v>
      </c>
      <c r="AG4" s="85" t="s">
        <v>180</v>
      </c>
      <c r="AH4" s="85">
        <v>2009</v>
      </c>
      <c r="AI4" s="90" t="s">
        <v>18</v>
      </c>
      <c r="AJ4" s="85" t="s">
        <v>18</v>
      </c>
      <c r="AK4" s="90" t="s">
        <v>18</v>
      </c>
      <c r="AL4" s="38" t="s">
        <v>186</v>
      </c>
      <c r="AM4" s="38" t="s">
        <v>18</v>
      </c>
      <c r="AN4" s="48" t="s">
        <v>186</v>
      </c>
      <c r="AO4" s="48" t="s">
        <v>186</v>
      </c>
      <c r="AP4" s="38" t="s">
        <v>17</v>
      </c>
      <c r="AQ4" s="48">
        <v>2009</v>
      </c>
      <c r="AR4" s="48">
        <v>50</v>
      </c>
      <c r="AS4" s="38" t="s">
        <v>18</v>
      </c>
      <c r="AT4" s="48" t="s">
        <v>186</v>
      </c>
      <c r="AU4" s="48" t="s">
        <v>186</v>
      </c>
      <c r="AV4" s="48" t="s">
        <v>186</v>
      </c>
      <c r="AW4" s="48" t="s">
        <v>186</v>
      </c>
      <c r="AX4" s="48" t="s">
        <v>186</v>
      </c>
      <c r="AY4" s="38" t="s">
        <v>186</v>
      </c>
      <c r="AZ4" s="67" t="s">
        <v>186</v>
      </c>
      <c r="BA4" s="67" t="s">
        <v>186</v>
      </c>
      <c r="BB4" s="63" t="s">
        <v>179</v>
      </c>
      <c r="BC4" s="63" t="s">
        <v>186</v>
      </c>
      <c r="BD4" s="63" t="s">
        <v>186</v>
      </c>
      <c r="BE4" s="63" t="s">
        <v>186</v>
      </c>
      <c r="BF4" s="63" t="s">
        <v>186</v>
      </c>
      <c r="BG4" s="63" t="s">
        <v>186</v>
      </c>
      <c r="BH4" s="63" t="s">
        <v>179</v>
      </c>
      <c r="BI4" s="63" t="s">
        <v>190</v>
      </c>
      <c r="BJ4" s="48">
        <v>2009</v>
      </c>
      <c r="BK4" s="48">
        <v>2009</v>
      </c>
      <c r="BL4" s="48" t="s">
        <v>180</v>
      </c>
      <c r="BM4" s="48" t="s">
        <v>18</v>
      </c>
      <c r="BN4" s="48" t="s">
        <v>186</v>
      </c>
      <c r="BO4" s="48" t="s">
        <v>18</v>
      </c>
      <c r="BP4" s="48" t="s">
        <v>186</v>
      </c>
      <c r="BQ4" s="38" t="s">
        <v>179</v>
      </c>
      <c r="BR4" s="70" t="s">
        <v>179</v>
      </c>
      <c r="BS4" s="63">
        <v>17.170000000000002</v>
      </c>
      <c r="BT4" s="49">
        <v>7097</v>
      </c>
      <c r="BU4" s="38" t="s">
        <v>18</v>
      </c>
      <c r="BV4" s="38" t="s">
        <v>18</v>
      </c>
      <c r="BW4" s="38" t="s">
        <v>18</v>
      </c>
      <c r="BX4" s="38" t="s">
        <v>18</v>
      </c>
      <c r="BY4" s="38" t="s">
        <v>17</v>
      </c>
      <c r="BZ4" s="38" t="s">
        <v>364</v>
      </c>
      <c r="CA4" s="49">
        <v>50000</v>
      </c>
      <c r="CB4" s="30"/>
      <c r="CC4" s="37"/>
      <c r="CD4" s="92">
        <v>260</v>
      </c>
      <c r="CE4" s="92">
        <f>CD4*Tabela68[[#This Row],[Powierzchnia ogrzewana (m2)]]</f>
        <v>109158.39999999999</v>
      </c>
      <c r="CF4" s="94">
        <f>CE4/277.777777</f>
        <v>392.97024110031663</v>
      </c>
      <c r="CG4" s="4">
        <v>1.1000000000000001</v>
      </c>
      <c r="CH4" s="4">
        <v>1.7</v>
      </c>
      <c r="CI4" s="46">
        <f t="shared" ref="CI4:CI24" si="0">CF4*CG4*CH4</f>
        <v>734.85435085759218</v>
      </c>
      <c r="CJ4" s="92">
        <v>0</v>
      </c>
      <c r="CK4" s="304">
        <f t="shared" ref="CK4:CK21" si="1">CI4*$DA$60*CJ4/100</f>
        <v>0</v>
      </c>
      <c r="CL4" s="304">
        <v>100</v>
      </c>
      <c r="CM4" s="304">
        <f t="shared" ref="CM4:CM21" si="2">CI4*$DA$56*CL4/100</f>
        <v>69607.037122899696</v>
      </c>
      <c r="CN4" s="304">
        <v>0</v>
      </c>
      <c r="CO4" s="304">
        <f t="shared" ref="CO4:CO21" si="3">CI4*$DA$62*CN4/100</f>
        <v>0</v>
      </c>
      <c r="CP4" s="304">
        <v>0</v>
      </c>
      <c r="CQ4" s="304">
        <f>CI4*$DA54*CP4/100</f>
        <v>0</v>
      </c>
      <c r="CR4" s="304">
        <v>0</v>
      </c>
      <c r="CS4" s="304">
        <f t="shared" ref="CS4:CS21" si="4">CI4*$DA$66*CR4/100</f>
        <v>0</v>
      </c>
      <c r="CT4" s="304">
        <f>CO4+CM4+CK4+CS4+CQ4</f>
        <v>69607.037122899696</v>
      </c>
      <c r="CU4" s="304">
        <f t="shared" ref="CU4:CU24" si="5">CT4/1000</f>
        <v>69.607037122899698</v>
      </c>
      <c r="CV4" s="35">
        <v>0</v>
      </c>
      <c r="CW4" s="35">
        <v>0</v>
      </c>
      <c r="CX4" s="35">
        <v>0</v>
      </c>
      <c r="CY4" s="94">
        <f>100-((((100-CV4)/100)*((100-CW4)/100)*((100-CX4)/100))*100)</f>
        <v>0</v>
      </c>
      <c r="CZ4" s="44">
        <f>CF4*((100-CY4)/100)</f>
        <v>392.97024110031663</v>
      </c>
      <c r="DA4" s="4">
        <v>1.1000000000000001</v>
      </c>
      <c r="DB4" s="4">
        <v>1.7</v>
      </c>
      <c r="DC4" s="46">
        <f t="shared" ref="DC4:DC24" si="6">CZ4*DA4*DB4</f>
        <v>734.85435085759218</v>
      </c>
      <c r="DD4" s="46">
        <v>0</v>
      </c>
      <c r="DE4" s="94">
        <f t="shared" ref="DE4:DE20" si="7">DC4*$DA$60*DD4/100</f>
        <v>0</v>
      </c>
      <c r="DF4" s="94">
        <v>100</v>
      </c>
      <c r="DG4" s="94">
        <f t="shared" ref="DG4:DG10" si="8">DC4*$DA$56*DF4/100</f>
        <v>69607.037122899696</v>
      </c>
      <c r="DH4" s="94">
        <v>0</v>
      </c>
      <c r="DI4" s="94">
        <f>DC4*$DA$54*DH4/100</f>
        <v>0</v>
      </c>
      <c r="DJ4" s="94">
        <v>0</v>
      </c>
      <c r="DK4" s="94">
        <f t="shared" ref="DK4:DK10" si="9">DC4*$DA$62*DJ4/100</f>
        <v>0</v>
      </c>
      <c r="DL4" s="94">
        <v>0</v>
      </c>
      <c r="DM4" s="94">
        <v>0</v>
      </c>
      <c r="DN4" s="44">
        <f>DK4+DG4+DE4+DM4+DI4</f>
        <v>69607.037122899696</v>
      </c>
      <c r="DO4" s="95">
        <f>DN4/1000</f>
        <v>69.607037122899698</v>
      </c>
      <c r="DP4" s="44">
        <f t="shared" ref="DP4:DP24" si="10">CI4-DC4</f>
        <v>0</v>
      </c>
      <c r="DQ4" s="94">
        <f t="shared" ref="DQ4:DQ24" si="11">DP4/CI4*100</f>
        <v>0</v>
      </c>
      <c r="DR4" s="95">
        <f t="shared" ref="DR4:DR23" si="12">CU4-DO4</f>
        <v>0</v>
      </c>
      <c r="DS4" s="47">
        <f t="shared" ref="DS4:DS24" si="13">DR4/CU4*100</f>
        <v>0</v>
      </c>
    </row>
    <row r="5" spans="1:123" ht="31.5">
      <c r="A5" s="61">
        <v>2</v>
      </c>
      <c r="B5" s="85" t="s">
        <v>365</v>
      </c>
      <c r="C5" s="85" t="s">
        <v>327</v>
      </c>
      <c r="D5" s="85" t="s">
        <v>366</v>
      </c>
      <c r="E5" s="85" t="s">
        <v>308</v>
      </c>
      <c r="F5" s="48">
        <v>2020</v>
      </c>
      <c r="G5" s="38">
        <v>1</v>
      </c>
      <c r="H5" s="49">
        <v>23.65</v>
      </c>
      <c r="I5" s="49">
        <v>23.65</v>
      </c>
      <c r="J5" s="91" t="s">
        <v>179</v>
      </c>
      <c r="K5" s="91" t="s">
        <v>179</v>
      </c>
      <c r="L5" s="91" t="s">
        <v>179</v>
      </c>
      <c r="M5" s="91" t="s">
        <v>179</v>
      </c>
      <c r="N5" s="276" t="s">
        <v>362</v>
      </c>
      <c r="O5" s="276" t="s">
        <v>17</v>
      </c>
      <c r="P5" s="91">
        <v>100</v>
      </c>
      <c r="Q5" s="67">
        <v>2020</v>
      </c>
      <c r="R5" s="91" t="s">
        <v>181</v>
      </c>
      <c r="S5" s="91">
        <v>10</v>
      </c>
      <c r="T5" s="38" t="s">
        <v>367</v>
      </c>
      <c r="U5" s="38" t="s">
        <v>17</v>
      </c>
      <c r="V5" s="48">
        <v>2020</v>
      </c>
      <c r="W5" s="88" t="s">
        <v>209</v>
      </c>
      <c r="X5" s="48">
        <v>20</v>
      </c>
      <c r="Y5" s="276" t="s">
        <v>187</v>
      </c>
      <c r="Z5" s="278" t="s">
        <v>18</v>
      </c>
      <c r="AA5" s="48" t="s">
        <v>186</v>
      </c>
      <c r="AB5" s="276" t="s">
        <v>186</v>
      </c>
      <c r="AC5" s="276" t="s">
        <v>186</v>
      </c>
      <c r="AD5" s="276" t="s">
        <v>186</v>
      </c>
      <c r="AE5" s="276" t="s">
        <v>186</v>
      </c>
      <c r="AF5" s="276" t="s">
        <v>186</v>
      </c>
      <c r="AG5" s="276" t="s">
        <v>186</v>
      </c>
      <c r="AH5" s="276" t="s">
        <v>186</v>
      </c>
      <c r="AI5" s="276" t="s">
        <v>186</v>
      </c>
      <c r="AJ5" s="276" t="s">
        <v>186</v>
      </c>
      <c r="AK5" s="276" t="s">
        <v>186</v>
      </c>
      <c r="AL5" s="276" t="s">
        <v>186</v>
      </c>
      <c r="AM5" s="276" t="s">
        <v>186</v>
      </c>
      <c r="AN5" s="276" t="s">
        <v>186</v>
      </c>
      <c r="AO5" s="276" t="s">
        <v>186</v>
      </c>
      <c r="AP5" s="276" t="s">
        <v>186</v>
      </c>
      <c r="AQ5" s="276" t="s">
        <v>186</v>
      </c>
      <c r="AR5" s="276" t="s">
        <v>186</v>
      </c>
      <c r="AS5" s="276" t="s">
        <v>186</v>
      </c>
      <c r="AT5" s="276" t="s">
        <v>186</v>
      </c>
      <c r="AU5" s="276" t="s">
        <v>186</v>
      </c>
      <c r="AV5" s="276" t="s">
        <v>186</v>
      </c>
      <c r="AW5" s="276" t="s">
        <v>186</v>
      </c>
      <c r="AX5" s="276" t="s">
        <v>186</v>
      </c>
      <c r="AY5" s="276" t="s">
        <v>186</v>
      </c>
      <c r="AZ5" s="276" t="s">
        <v>186</v>
      </c>
      <c r="BA5" s="276" t="s">
        <v>186</v>
      </c>
      <c r="BB5" s="276" t="s">
        <v>186</v>
      </c>
      <c r="BC5" s="276" t="s">
        <v>186</v>
      </c>
      <c r="BD5" s="276" t="s">
        <v>186</v>
      </c>
      <c r="BE5" s="276" t="s">
        <v>186</v>
      </c>
      <c r="BF5" s="276" t="s">
        <v>186</v>
      </c>
      <c r="BG5" s="276" t="s">
        <v>186</v>
      </c>
      <c r="BH5" s="276" t="s">
        <v>186</v>
      </c>
      <c r="BI5" s="63" t="s">
        <v>190</v>
      </c>
      <c r="BJ5" s="48" t="s">
        <v>179</v>
      </c>
      <c r="BK5" s="48" t="s">
        <v>179</v>
      </c>
      <c r="BL5" s="48" t="s">
        <v>179</v>
      </c>
      <c r="BM5" s="48" t="s">
        <v>179</v>
      </c>
      <c r="BN5" s="48" t="s">
        <v>179</v>
      </c>
      <c r="BO5" s="48" t="s">
        <v>179</v>
      </c>
      <c r="BP5" s="48" t="s">
        <v>179</v>
      </c>
      <c r="BQ5" s="48" t="s">
        <v>179</v>
      </c>
      <c r="BR5" s="48" t="s">
        <v>179</v>
      </c>
      <c r="BS5" s="63">
        <v>4.67</v>
      </c>
      <c r="BT5" s="49">
        <v>1932</v>
      </c>
      <c r="BU5" s="101" t="s">
        <v>18</v>
      </c>
      <c r="BV5" s="101" t="s">
        <v>18</v>
      </c>
      <c r="BW5" s="101" t="s">
        <v>18</v>
      </c>
      <c r="BX5" s="101" t="s">
        <v>18</v>
      </c>
      <c r="BY5" s="101" t="s">
        <v>18</v>
      </c>
      <c r="BZ5" s="86" t="s">
        <v>186</v>
      </c>
      <c r="CA5" s="49" t="s">
        <v>186</v>
      </c>
      <c r="CB5" s="30"/>
      <c r="CC5" s="37"/>
      <c r="CD5" s="92">
        <v>90</v>
      </c>
      <c r="CE5" s="92">
        <f>CD5*Tabela68[[#This Row],[Powierzchnia ogrzewana (m2)]]</f>
        <v>2128.5</v>
      </c>
      <c r="CF5" s="94">
        <f>CE5/277.777777</f>
        <v>7.6626000214552796</v>
      </c>
      <c r="CG5" s="4">
        <v>1.1000000000000001</v>
      </c>
      <c r="CH5" s="4">
        <v>1.1000000000000001</v>
      </c>
      <c r="CI5" s="46">
        <f>CF5*CG5*CH5</f>
        <v>9.2717460259608906</v>
      </c>
      <c r="CJ5" s="92">
        <v>0</v>
      </c>
      <c r="CK5" s="304">
        <f t="shared" si="1"/>
        <v>0</v>
      </c>
      <c r="CL5" s="304">
        <v>0</v>
      </c>
      <c r="CM5" s="304">
        <f t="shared" si="2"/>
        <v>0</v>
      </c>
      <c r="CN5" s="304">
        <v>0</v>
      </c>
      <c r="CO5" s="304">
        <f t="shared" si="3"/>
        <v>0</v>
      </c>
      <c r="CP5" s="304">
        <v>0</v>
      </c>
      <c r="CQ5" s="304">
        <f>CI5*$DA55*CP5/100</f>
        <v>0</v>
      </c>
      <c r="CR5" s="304">
        <v>0</v>
      </c>
      <c r="CS5" s="304">
        <f t="shared" si="4"/>
        <v>0</v>
      </c>
      <c r="CT5" s="304">
        <f>CO5+CM5+CK5+CS5+CQ5</f>
        <v>0</v>
      </c>
      <c r="CU5" s="304">
        <f t="shared" si="5"/>
        <v>0</v>
      </c>
      <c r="CV5" s="92">
        <v>0</v>
      </c>
      <c r="CW5" s="92">
        <v>0</v>
      </c>
      <c r="CX5" s="92">
        <v>0</v>
      </c>
      <c r="CY5" s="94">
        <v>0</v>
      </c>
      <c r="CZ5" s="277">
        <f>CF5*((100-CY5)/100)</f>
        <v>7.6626000214552796</v>
      </c>
      <c r="DA5" s="4">
        <v>1.1000000000000001</v>
      </c>
      <c r="DB5" s="4">
        <v>1.1000000000000001</v>
      </c>
      <c r="DC5" s="46">
        <f>CZ5*DA5*DB5</f>
        <v>9.2717460259608906</v>
      </c>
      <c r="DD5" s="46">
        <v>0</v>
      </c>
      <c r="DE5" s="94">
        <f t="shared" si="7"/>
        <v>0</v>
      </c>
      <c r="DF5" s="94">
        <v>0</v>
      </c>
      <c r="DG5" s="94">
        <f t="shared" si="8"/>
        <v>0</v>
      </c>
      <c r="DH5" s="94">
        <v>0</v>
      </c>
      <c r="DI5" s="94">
        <f>DC5*$DA$54*DH5/100</f>
        <v>0</v>
      </c>
      <c r="DJ5" s="94">
        <v>0</v>
      </c>
      <c r="DK5" s="94">
        <f t="shared" si="9"/>
        <v>0</v>
      </c>
      <c r="DL5" s="94">
        <v>0</v>
      </c>
      <c r="DM5" s="94">
        <f>DC5*$DA$66*DL5/100</f>
        <v>0</v>
      </c>
      <c r="DN5" s="94">
        <f>DK5+DG5+DE5+DM5+DI5</f>
        <v>0</v>
      </c>
      <c r="DO5" s="95">
        <f t="shared" ref="DO5:DO23" si="14">DN5/1000</f>
        <v>0</v>
      </c>
      <c r="DP5" s="94">
        <f>CI5-DC5</f>
        <v>0</v>
      </c>
      <c r="DQ5" s="94">
        <f t="shared" si="11"/>
        <v>0</v>
      </c>
      <c r="DR5" s="95">
        <f t="shared" si="12"/>
        <v>0</v>
      </c>
      <c r="DS5" s="47">
        <v>0</v>
      </c>
    </row>
    <row r="6" spans="1:123" ht="31.5">
      <c r="A6" s="61">
        <v>3</v>
      </c>
      <c r="B6" s="276" t="s">
        <v>368</v>
      </c>
      <c r="C6" s="38" t="s">
        <v>350</v>
      </c>
      <c r="D6" s="38" t="s">
        <v>308</v>
      </c>
      <c r="E6" s="38" t="s">
        <v>308</v>
      </c>
      <c r="F6" s="48">
        <v>2020</v>
      </c>
      <c r="G6" s="38">
        <v>1</v>
      </c>
      <c r="H6" s="49">
        <v>23.65</v>
      </c>
      <c r="I6" s="49">
        <v>23.65</v>
      </c>
      <c r="J6" s="91" t="s">
        <v>179</v>
      </c>
      <c r="K6" s="91" t="s">
        <v>179</v>
      </c>
      <c r="L6" s="91" t="s">
        <v>179</v>
      </c>
      <c r="M6" s="91" t="s">
        <v>179</v>
      </c>
      <c r="N6" s="276" t="s">
        <v>362</v>
      </c>
      <c r="O6" s="276" t="s">
        <v>17</v>
      </c>
      <c r="P6" s="91">
        <v>100</v>
      </c>
      <c r="Q6" s="67">
        <v>2020</v>
      </c>
      <c r="R6" s="91" t="s">
        <v>181</v>
      </c>
      <c r="S6" s="91">
        <v>10</v>
      </c>
      <c r="T6" s="101" t="s">
        <v>367</v>
      </c>
      <c r="U6" s="101" t="s">
        <v>17</v>
      </c>
      <c r="V6" s="48">
        <v>2020</v>
      </c>
      <c r="W6" s="277" t="s">
        <v>209</v>
      </c>
      <c r="X6" s="48">
        <v>20</v>
      </c>
      <c r="Y6" s="276" t="s">
        <v>187</v>
      </c>
      <c r="Z6" s="278" t="s">
        <v>18</v>
      </c>
      <c r="AA6" s="48" t="s">
        <v>186</v>
      </c>
      <c r="AB6" s="276" t="s">
        <v>186</v>
      </c>
      <c r="AC6" s="276" t="s">
        <v>186</v>
      </c>
      <c r="AD6" s="276" t="s">
        <v>186</v>
      </c>
      <c r="AE6" s="276" t="s">
        <v>186</v>
      </c>
      <c r="AF6" s="276" t="s">
        <v>186</v>
      </c>
      <c r="AG6" s="276" t="s">
        <v>186</v>
      </c>
      <c r="AH6" s="276" t="s">
        <v>186</v>
      </c>
      <c r="AI6" s="276" t="s">
        <v>186</v>
      </c>
      <c r="AJ6" s="276" t="s">
        <v>186</v>
      </c>
      <c r="AK6" s="276" t="s">
        <v>186</v>
      </c>
      <c r="AL6" s="276" t="s">
        <v>186</v>
      </c>
      <c r="AM6" s="276" t="s">
        <v>186</v>
      </c>
      <c r="AN6" s="276" t="s">
        <v>186</v>
      </c>
      <c r="AO6" s="276" t="s">
        <v>186</v>
      </c>
      <c r="AP6" s="276" t="s">
        <v>186</v>
      </c>
      <c r="AQ6" s="276" t="s">
        <v>186</v>
      </c>
      <c r="AR6" s="276" t="s">
        <v>186</v>
      </c>
      <c r="AS6" s="276" t="s">
        <v>186</v>
      </c>
      <c r="AT6" s="276" t="s">
        <v>186</v>
      </c>
      <c r="AU6" s="276" t="s">
        <v>186</v>
      </c>
      <c r="AV6" s="276" t="s">
        <v>186</v>
      </c>
      <c r="AW6" s="276" t="s">
        <v>186</v>
      </c>
      <c r="AX6" s="276" t="s">
        <v>186</v>
      </c>
      <c r="AY6" s="276" t="s">
        <v>186</v>
      </c>
      <c r="AZ6" s="276" t="s">
        <v>186</v>
      </c>
      <c r="BA6" s="276" t="s">
        <v>186</v>
      </c>
      <c r="BB6" s="276" t="s">
        <v>186</v>
      </c>
      <c r="BC6" s="276" t="s">
        <v>186</v>
      </c>
      <c r="BD6" s="276" t="s">
        <v>186</v>
      </c>
      <c r="BE6" s="276" t="s">
        <v>186</v>
      </c>
      <c r="BF6" s="276" t="s">
        <v>186</v>
      </c>
      <c r="BG6" s="276" t="s">
        <v>186</v>
      </c>
      <c r="BH6" s="276" t="s">
        <v>186</v>
      </c>
      <c r="BI6" s="63" t="s">
        <v>190</v>
      </c>
      <c r="BJ6" s="48" t="s">
        <v>179</v>
      </c>
      <c r="BK6" s="48" t="s">
        <v>179</v>
      </c>
      <c r="BL6" s="48" t="s">
        <v>179</v>
      </c>
      <c r="BM6" s="48" t="s">
        <v>179</v>
      </c>
      <c r="BN6" s="48" t="s">
        <v>179</v>
      </c>
      <c r="BO6" s="48" t="s">
        <v>179</v>
      </c>
      <c r="BP6" s="48" t="s">
        <v>179</v>
      </c>
      <c r="BQ6" s="48" t="s">
        <v>179</v>
      </c>
      <c r="BR6" s="48" t="s">
        <v>179</v>
      </c>
      <c r="BS6" s="63">
        <v>4.67</v>
      </c>
      <c r="BT6" s="49">
        <v>1932</v>
      </c>
      <c r="BU6" s="101" t="s">
        <v>18</v>
      </c>
      <c r="BV6" s="101" t="s">
        <v>18</v>
      </c>
      <c r="BW6" s="101" t="s">
        <v>18</v>
      </c>
      <c r="BX6" s="101" t="s">
        <v>18</v>
      </c>
      <c r="BY6" s="101" t="s">
        <v>18</v>
      </c>
      <c r="BZ6" s="101" t="s">
        <v>186</v>
      </c>
      <c r="CA6" s="49" t="s">
        <v>186</v>
      </c>
      <c r="CB6" s="30"/>
      <c r="CC6" s="37"/>
      <c r="CD6" s="35">
        <v>90</v>
      </c>
      <c r="CE6" s="35">
        <f>CD6*Tabela68[[#This Row],[Powierzchnia ogrzewana (m2)]]</f>
        <v>2128.5</v>
      </c>
      <c r="CF6" s="44">
        <f t="shared" ref="CF6:CF24" si="15">CE6/277.777777</f>
        <v>7.6626000214552796</v>
      </c>
      <c r="CG6" s="4">
        <v>1.1000000000000001</v>
      </c>
      <c r="CH6" s="4">
        <v>1.1000000000000001</v>
      </c>
      <c r="CI6" s="46">
        <f t="shared" si="0"/>
        <v>9.2717460259608906</v>
      </c>
      <c r="CJ6" s="35">
        <v>0</v>
      </c>
      <c r="CK6" s="304">
        <f t="shared" si="1"/>
        <v>0</v>
      </c>
      <c r="CL6" s="304">
        <v>0</v>
      </c>
      <c r="CM6" s="304">
        <f t="shared" si="2"/>
        <v>0</v>
      </c>
      <c r="CN6" s="304">
        <v>0</v>
      </c>
      <c r="CO6" s="304">
        <f t="shared" si="3"/>
        <v>0</v>
      </c>
      <c r="CP6" s="304">
        <v>0</v>
      </c>
      <c r="CQ6" s="304">
        <f>CI6*$DA56*CP6/100</f>
        <v>0</v>
      </c>
      <c r="CR6" s="304">
        <v>0</v>
      </c>
      <c r="CS6" s="304">
        <f t="shared" si="4"/>
        <v>0</v>
      </c>
      <c r="CT6" s="304">
        <f>CO6+CM6+CK6+CS6+CQ6</f>
        <v>0</v>
      </c>
      <c r="CU6" s="304">
        <f t="shared" si="5"/>
        <v>0</v>
      </c>
      <c r="CV6" s="35">
        <v>0</v>
      </c>
      <c r="CW6" s="35">
        <v>0</v>
      </c>
      <c r="CX6" s="35">
        <v>0</v>
      </c>
      <c r="CY6" s="44">
        <f t="shared" ref="CY6:CY24" si="16">100-((((100-CV6)/100)*((100-CW6)/100)*((100-CX6)/100))*100)</f>
        <v>0</v>
      </c>
      <c r="CZ6" s="44">
        <f t="shared" ref="CZ6:CZ24" si="17">CF6*((100-CY6)/100)</f>
        <v>7.6626000214552796</v>
      </c>
      <c r="DA6" s="4">
        <v>1.1000000000000001</v>
      </c>
      <c r="DB6" s="4">
        <v>1.1000000000000001</v>
      </c>
      <c r="DC6" s="46">
        <f t="shared" si="6"/>
        <v>9.2717460259608906</v>
      </c>
      <c r="DD6" s="46">
        <v>0</v>
      </c>
      <c r="DE6" s="44">
        <f t="shared" si="7"/>
        <v>0</v>
      </c>
      <c r="DF6" s="44">
        <v>0</v>
      </c>
      <c r="DG6" s="44">
        <f t="shared" si="8"/>
        <v>0</v>
      </c>
      <c r="DH6" s="94">
        <v>0</v>
      </c>
      <c r="DI6" s="94">
        <f>DC6*$DA$54*DH6/100</f>
        <v>0</v>
      </c>
      <c r="DJ6" s="44">
        <v>0</v>
      </c>
      <c r="DK6" s="44">
        <f t="shared" si="9"/>
        <v>0</v>
      </c>
      <c r="DL6" s="44">
        <v>0</v>
      </c>
      <c r="DM6" s="44">
        <f>DC6*$DA$66*DL6/100</f>
        <v>0</v>
      </c>
      <c r="DN6" s="44">
        <f>DK6+DG6+DE6+DM6</f>
        <v>0</v>
      </c>
      <c r="DO6" s="45">
        <f t="shared" si="14"/>
        <v>0</v>
      </c>
      <c r="DP6" s="44">
        <f t="shared" si="10"/>
        <v>0</v>
      </c>
      <c r="DQ6" s="44">
        <f t="shared" si="11"/>
        <v>0</v>
      </c>
      <c r="DR6" s="45">
        <f t="shared" si="12"/>
        <v>0</v>
      </c>
      <c r="DS6" s="47">
        <v>0</v>
      </c>
    </row>
    <row r="7" spans="1:123" s="106" customFormat="1" ht="31.5">
      <c r="A7" s="103">
        <v>4</v>
      </c>
      <c r="B7" s="103" t="s">
        <v>369</v>
      </c>
      <c r="C7" s="289" t="s">
        <v>353</v>
      </c>
      <c r="D7" s="101" t="s">
        <v>308</v>
      </c>
      <c r="E7" s="101">
        <v>2</v>
      </c>
      <c r="F7" s="108">
        <v>1970</v>
      </c>
      <c r="G7" s="107">
        <v>2</v>
      </c>
      <c r="H7" s="109">
        <v>278.45</v>
      </c>
      <c r="I7" s="109">
        <v>278.45</v>
      </c>
      <c r="J7" s="91" t="s">
        <v>179</v>
      </c>
      <c r="K7" s="91" t="s">
        <v>179</v>
      </c>
      <c r="L7" s="91" t="s">
        <v>179</v>
      </c>
      <c r="M7" s="91" t="s">
        <v>179</v>
      </c>
      <c r="N7" s="276" t="s">
        <v>362</v>
      </c>
      <c r="O7" s="276" t="s">
        <v>17</v>
      </c>
      <c r="P7" s="91">
        <v>100</v>
      </c>
      <c r="Q7" s="108">
        <v>2014</v>
      </c>
      <c r="R7" s="91" t="s">
        <v>181</v>
      </c>
      <c r="S7" s="109">
        <v>14</v>
      </c>
      <c r="T7" s="101" t="s">
        <v>370</v>
      </c>
      <c r="U7" s="101" t="s">
        <v>17</v>
      </c>
      <c r="V7" s="108">
        <v>2014</v>
      </c>
      <c r="W7" s="48" t="s">
        <v>181</v>
      </c>
      <c r="X7" s="109">
        <v>25</v>
      </c>
      <c r="Y7" s="276" t="s">
        <v>187</v>
      </c>
      <c r="Z7" s="101" t="s">
        <v>17</v>
      </c>
      <c r="AA7" s="108">
        <v>2014</v>
      </c>
      <c r="AB7" s="48" t="s">
        <v>187</v>
      </c>
      <c r="AC7" s="276" t="s">
        <v>179</v>
      </c>
      <c r="AD7" s="108">
        <v>2009</v>
      </c>
      <c r="AE7" s="276" t="s">
        <v>179</v>
      </c>
      <c r="AF7" s="48">
        <v>2009</v>
      </c>
      <c r="AG7" s="101" t="s">
        <v>180</v>
      </c>
      <c r="AH7" s="108">
        <v>2009</v>
      </c>
      <c r="AI7" s="101" t="s">
        <v>18</v>
      </c>
      <c r="AJ7" s="101" t="s">
        <v>18</v>
      </c>
      <c r="AK7" s="101" t="s">
        <v>18</v>
      </c>
      <c r="AL7" s="276" t="s">
        <v>186</v>
      </c>
      <c r="AM7" s="101" t="s">
        <v>18</v>
      </c>
      <c r="AN7" s="276" t="s">
        <v>186</v>
      </c>
      <c r="AO7" s="276" t="s">
        <v>186</v>
      </c>
      <c r="AP7" s="101" t="s">
        <v>17</v>
      </c>
      <c r="AQ7" s="48">
        <v>2009</v>
      </c>
      <c r="AR7" s="48">
        <v>50</v>
      </c>
      <c r="AS7" s="101" t="s">
        <v>18</v>
      </c>
      <c r="AT7" s="276" t="s">
        <v>186</v>
      </c>
      <c r="AU7" s="276" t="s">
        <v>186</v>
      </c>
      <c r="AV7" s="276" t="s">
        <v>186</v>
      </c>
      <c r="AW7" s="276" t="s">
        <v>186</v>
      </c>
      <c r="AX7" s="276" t="s">
        <v>186</v>
      </c>
      <c r="AY7" s="276" t="s">
        <v>186</v>
      </c>
      <c r="AZ7" s="276" t="s">
        <v>186</v>
      </c>
      <c r="BA7" s="276" t="s">
        <v>186</v>
      </c>
      <c r="BB7" s="276" t="s">
        <v>186</v>
      </c>
      <c r="BC7" s="276" t="s">
        <v>186</v>
      </c>
      <c r="BD7" s="276" t="s">
        <v>186</v>
      </c>
      <c r="BE7" s="276" t="s">
        <v>186</v>
      </c>
      <c r="BF7" s="276" t="s">
        <v>186</v>
      </c>
      <c r="BG7" s="276" t="s">
        <v>186</v>
      </c>
      <c r="BH7" s="276" t="s">
        <v>186</v>
      </c>
      <c r="BI7" s="63" t="s">
        <v>190</v>
      </c>
      <c r="BJ7" s="108">
        <v>2009</v>
      </c>
      <c r="BK7" s="108">
        <v>2009</v>
      </c>
      <c r="BL7" s="48" t="s">
        <v>180</v>
      </c>
      <c r="BM7" s="48" t="s">
        <v>18</v>
      </c>
      <c r="BN7" s="48" t="s">
        <v>186</v>
      </c>
      <c r="BO7" s="48" t="s">
        <v>18</v>
      </c>
      <c r="BP7" s="48" t="s">
        <v>186</v>
      </c>
      <c r="BQ7" s="48" t="s">
        <v>179</v>
      </c>
      <c r="BR7" s="48" t="s">
        <v>179</v>
      </c>
      <c r="BS7" s="109">
        <v>18.399999999999999</v>
      </c>
      <c r="BT7" s="109">
        <v>8900</v>
      </c>
      <c r="BU7" s="101" t="s">
        <v>18</v>
      </c>
      <c r="BV7" s="101" t="s">
        <v>18</v>
      </c>
      <c r="BW7" s="101" t="s">
        <v>18</v>
      </c>
      <c r="BX7" s="101" t="s">
        <v>18</v>
      </c>
      <c r="BY7" s="101" t="s">
        <v>18</v>
      </c>
      <c r="BZ7" s="101" t="s">
        <v>186</v>
      </c>
      <c r="CA7" s="49" t="s">
        <v>186</v>
      </c>
      <c r="CB7" s="30"/>
      <c r="CC7" s="102"/>
      <c r="CD7" s="103">
        <v>270</v>
      </c>
      <c r="CE7" s="103">
        <f>CD7*Tabela68[[#This Row],[Powierzchnia ogrzewana (m2)]]</f>
        <v>75181.5</v>
      </c>
      <c r="CF7" s="105">
        <f t="shared" si="15"/>
        <v>270.6534007578295</v>
      </c>
      <c r="CG7" s="4">
        <v>1.1000000000000001</v>
      </c>
      <c r="CH7" s="4">
        <v>1.7</v>
      </c>
      <c r="CI7" s="46">
        <f t="shared" si="0"/>
        <v>506.12185941714114</v>
      </c>
      <c r="CJ7" s="103">
        <v>0</v>
      </c>
      <c r="CK7" s="304">
        <f t="shared" si="1"/>
        <v>0</v>
      </c>
      <c r="CL7" s="304">
        <v>100</v>
      </c>
      <c r="CM7" s="304">
        <f t="shared" si="2"/>
        <v>47940.987239234753</v>
      </c>
      <c r="CN7" s="304">
        <v>0</v>
      </c>
      <c r="CO7" s="304">
        <f t="shared" si="3"/>
        <v>0</v>
      </c>
      <c r="CP7" s="304">
        <v>0</v>
      </c>
      <c r="CQ7" s="304">
        <f>CI7*$DA57*CP7/100</f>
        <v>0</v>
      </c>
      <c r="CR7" s="304">
        <v>0</v>
      </c>
      <c r="CS7" s="304">
        <f t="shared" si="4"/>
        <v>0</v>
      </c>
      <c r="CT7" s="304">
        <f t="shared" ref="CT7:CT16" si="18">CO7+CM7+CK7+CS7</f>
        <v>47940.987239234753</v>
      </c>
      <c r="CU7" s="304">
        <f t="shared" si="5"/>
        <v>47.940987239234751</v>
      </c>
      <c r="CV7" s="103">
        <v>0</v>
      </c>
      <c r="CW7" s="103">
        <v>0</v>
      </c>
      <c r="CX7" s="103">
        <v>0</v>
      </c>
      <c r="CY7" s="105">
        <f t="shared" si="16"/>
        <v>0</v>
      </c>
      <c r="CZ7" s="105">
        <f t="shared" si="17"/>
        <v>270.6534007578295</v>
      </c>
      <c r="DA7" s="4">
        <v>1.1000000000000001</v>
      </c>
      <c r="DB7" s="4">
        <v>1.7</v>
      </c>
      <c r="DC7" s="46">
        <f t="shared" si="6"/>
        <v>506.12185941714114</v>
      </c>
      <c r="DD7" s="46">
        <v>0</v>
      </c>
      <c r="DE7" s="105">
        <f t="shared" si="7"/>
        <v>0</v>
      </c>
      <c r="DF7" s="105">
        <v>100</v>
      </c>
      <c r="DG7" s="105">
        <f t="shared" si="8"/>
        <v>47940.987239234753</v>
      </c>
      <c r="DH7" s="105">
        <v>0</v>
      </c>
      <c r="DI7" s="105">
        <f>DC7*$DA$54*DH7/100</f>
        <v>0</v>
      </c>
      <c r="DJ7" s="105">
        <v>0</v>
      </c>
      <c r="DK7" s="105">
        <f t="shared" si="9"/>
        <v>0</v>
      </c>
      <c r="DL7" s="105">
        <v>0</v>
      </c>
      <c r="DM7" s="105">
        <f>DC7*$DA$66*DL7/100</f>
        <v>0</v>
      </c>
      <c r="DN7" s="105">
        <f>DK7+DG7+DE7+DM7</f>
        <v>47940.987239234753</v>
      </c>
      <c r="DO7" s="104">
        <f t="shared" si="14"/>
        <v>47.940987239234751</v>
      </c>
      <c r="DP7" s="105">
        <f t="shared" si="10"/>
        <v>0</v>
      </c>
      <c r="DQ7" s="105">
        <f t="shared" si="11"/>
        <v>0</v>
      </c>
      <c r="DR7" s="104">
        <f t="shared" si="12"/>
        <v>0</v>
      </c>
      <c r="DS7" s="47">
        <f t="shared" si="13"/>
        <v>0</v>
      </c>
    </row>
    <row r="8" spans="1:123" s="34" customFormat="1" ht="31.5">
      <c r="A8" s="38">
        <v>4</v>
      </c>
      <c r="B8" s="38" t="s">
        <v>371</v>
      </c>
      <c r="C8" s="38" t="s">
        <v>352</v>
      </c>
      <c r="D8" s="38" t="s">
        <v>308</v>
      </c>
      <c r="E8" s="38" t="s">
        <v>308</v>
      </c>
      <c r="F8" s="68" t="s">
        <v>372</v>
      </c>
      <c r="G8" s="38">
        <v>1</v>
      </c>
      <c r="H8" s="49">
        <v>198</v>
      </c>
      <c r="I8" s="49">
        <v>198</v>
      </c>
      <c r="J8" s="91" t="s">
        <v>179</v>
      </c>
      <c r="K8" s="91" t="s">
        <v>179</v>
      </c>
      <c r="L8" s="91" t="s">
        <v>179</v>
      </c>
      <c r="M8" s="91" t="s">
        <v>179</v>
      </c>
      <c r="N8" s="276" t="s">
        <v>362</v>
      </c>
      <c r="O8" s="38" t="s">
        <v>18</v>
      </c>
      <c r="P8" s="63" t="s">
        <v>186</v>
      </c>
      <c r="Q8" s="63" t="s">
        <v>186</v>
      </c>
      <c r="R8" s="63" t="s">
        <v>186</v>
      </c>
      <c r="S8" s="63" t="s">
        <v>186</v>
      </c>
      <c r="T8" s="38" t="s">
        <v>373</v>
      </c>
      <c r="U8" s="38" t="s">
        <v>18</v>
      </c>
      <c r="V8" s="63" t="s">
        <v>186</v>
      </c>
      <c r="W8" s="63" t="s">
        <v>186</v>
      </c>
      <c r="X8" s="63" t="s">
        <v>186</v>
      </c>
      <c r="Y8" s="276" t="s">
        <v>187</v>
      </c>
      <c r="Z8" s="101" t="s">
        <v>17</v>
      </c>
      <c r="AA8" s="48" t="s">
        <v>374</v>
      </c>
      <c r="AB8" s="48" t="s">
        <v>187</v>
      </c>
      <c r="AC8" s="276" t="s">
        <v>186</v>
      </c>
      <c r="AD8" s="276" t="s">
        <v>186</v>
      </c>
      <c r="AE8" s="276" t="s">
        <v>186</v>
      </c>
      <c r="AF8" s="276" t="s">
        <v>186</v>
      </c>
      <c r="AG8" s="276" t="s">
        <v>186</v>
      </c>
      <c r="AH8" s="276" t="s">
        <v>186</v>
      </c>
      <c r="AI8" s="276" t="s">
        <v>186</v>
      </c>
      <c r="AJ8" s="276" t="s">
        <v>186</v>
      </c>
      <c r="AK8" s="276" t="s">
        <v>186</v>
      </c>
      <c r="AL8" s="276" t="s">
        <v>186</v>
      </c>
      <c r="AM8" s="101" t="s">
        <v>18</v>
      </c>
      <c r="AN8" s="276" t="s">
        <v>186</v>
      </c>
      <c r="AO8" s="276" t="s">
        <v>186</v>
      </c>
      <c r="AP8" s="101" t="s">
        <v>18</v>
      </c>
      <c r="AQ8" s="48" t="s">
        <v>186</v>
      </c>
      <c r="AR8" s="48" t="s">
        <v>186</v>
      </c>
      <c r="AS8" s="101" t="s">
        <v>18</v>
      </c>
      <c r="AT8" s="276" t="s">
        <v>186</v>
      </c>
      <c r="AU8" s="276" t="s">
        <v>186</v>
      </c>
      <c r="AV8" s="276" t="s">
        <v>375</v>
      </c>
      <c r="AW8" s="48" t="s">
        <v>179</v>
      </c>
      <c r="AX8" s="48" t="s">
        <v>179</v>
      </c>
      <c r="AY8" s="276" t="s">
        <v>186</v>
      </c>
      <c r="AZ8" s="276" t="s">
        <v>186</v>
      </c>
      <c r="BA8" s="276" t="s">
        <v>186</v>
      </c>
      <c r="BB8" s="276" t="s">
        <v>186</v>
      </c>
      <c r="BC8" s="276" t="s">
        <v>186</v>
      </c>
      <c r="BD8" s="276" t="s">
        <v>186</v>
      </c>
      <c r="BE8" s="276" t="s">
        <v>186</v>
      </c>
      <c r="BF8" s="276" t="s">
        <v>186</v>
      </c>
      <c r="BG8" s="63" t="s">
        <v>179</v>
      </c>
      <c r="BH8" s="63">
        <v>800</v>
      </c>
      <c r="BI8" s="63" t="s">
        <v>190</v>
      </c>
      <c r="BJ8" s="48" t="s">
        <v>186</v>
      </c>
      <c r="BK8" s="48" t="s">
        <v>186</v>
      </c>
      <c r="BL8" s="48" t="s">
        <v>186</v>
      </c>
      <c r="BM8" s="48" t="s">
        <v>186</v>
      </c>
      <c r="BN8" s="48" t="s">
        <v>186</v>
      </c>
      <c r="BO8" s="48" t="s">
        <v>186</v>
      </c>
      <c r="BP8" s="48" t="s">
        <v>186</v>
      </c>
      <c r="BQ8" s="38" t="s">
        <v>179</v>
      </c>
      <c r="BR8" s="70" t="s">
        <v>179</v>
      </c>
      <c r="BS8" s="63">
        <v>0.8</v>
      </c>
      <c r="BT8" s="49">
        <v>800</v>
      </c>
      <c r="BU8" s="101" t="s">
        <v>18</v>
      </c>
      <c r="BV8" s="101" t="s">
        <v>18</v>
      </c>
      <c r="BW8" s="101" t="s">
        <v>18</v>
      </c>
      <c r="BX8" s="101" t="s">
        <v>18</v>
      </c>
      <c r="BY8" s="101" t="s">
        <v>18</v>
      </c>
      <c r="BZ8" s="101" t="s">
        <v>186</v>
      </c>
      <c r="CA8" s="49" t="s">
        <v>186</v>
      </c>
      <c r="CB8" s="30"/>
      <c r="CC8" s="30"/>
      <c r="CD8" s="38">
        <v>350</v>
      </c>
      <c r="CE8" s="38">
        <f>CD8*Tabela68[[#This Row],[Powierzchnia ogrzewana (m2)]]</f>
        <v>69300</v>
      </c>
      <c r="CF8" s="48">
        <f t="shared" si="15"/>
        <v>249.48000069854399</v>
      </c>
      <c r="CG8" s="4">
        <v>1.1000000000000001</v>
      </c>
      <c r="CH8" s="4">
        <v>2.4</v>
      </c>
      <c r="CI8" s="50">
        <f t="shared" si="0"/>
        <v>658.62720184415616</v>
      </c>
      <c r="CJ8" s="38">
        <v>0</v>
      </c>
      <c r="CK8" s="48">
        <f t="shared" si="1"/>
        <v>0</v>
      </c>
      <c r="CL8" s="48">
        <v>100</v>
      </c>
      <c r="CM8" s="48">
        <f t="shared" si="2"/>
        <v>62386.632174682563</v>
      </c>
      <c r="CN8" s="48">
        <v>0</v>
      </c>
      <c r="CO8" s="48">
        <f t="shared" si="3"/>
        <v>0</v>
      </c>
      <c r="CP8" s="48">
        <v>0</v>
      </c>
      <c r="CQ8" s="304">
        <f t="shared" ref="CQ8:CQ19" si="19">CI8*$DA57*CP8/100</f>
        <v>0</v>
      </c>
      <c r="CR8" s="48">
        <v>0</v>
      </c>
      <c r="CS8" s="48">
        <f t="shared" si="4"/>
        <v>0</v>
      </c>
      <c r="CT8" s="48">
        <f t="shared" si="18"/>
        <v>62386.632174682563</v>
      </c>
      <c r="CU8" s="48">
        <f t="shared" si="5"/>
        <v>62.386632174682561</v>
      </c>
      <c r="CV8" s="38">
        <v>0</v>
      </c>
      <c r="CW8" s="38">
        <v>0</v>
      </c>
      <c r="CX8" s="38">
        <v>20</v>
      </c>
      <c r="CY8" s="48">
        <f t="shared" si="16"/>
        <v>20</v>
      </c>
      <c r="CZ8" s="48">
        <f t="shared" si="17"/>
        <v>199.58400055883521</v>
      </c>
      <c r="DA8" s="4">
        <v>1.1000000000000001</v>
      </c>
      <c r="DB8" s="4">
        <v>2.4</v>
      </c>
      <c r="DC8" s="50">
        <f t="shared" si="6"/>
        <v>526.90176147532497</v>
      </c>
      <c r="DD8" s="50">
        <v>0</v>
      </c>
      <c r="DE8" s="48">
        <f t="shared" si="7"/>
        <v>0</v>
      </c>
      <c r="DF8" s="48">
        <v>100</v>
      </c>
      <c r="DG8" s="48">
        <f t="shared" si="8"/>
        <v>49909.305739746058</v>
      </c>
      <c r="DH8" s="48">
        <v>0</v>
      </c>
      <c r="DI8" s="48">
        <v>0</v>
      </c>
      <c r="DJ8" s="48">
        <v>0</v>
      </c>
      <c r="DK8" s="48">
        <f t="shared" si="9"/>
        <v>0</v>
      </c>
      <c r="DL8" s="48">
        <v>0</v>
      </c>
      <c r="DM8" s="48">
        <f>DC8*$DA$66*DL8/100</f>
        <v>0</v>
      </c>
      <c r="DN8" s="48">
        <f t="shared" ref="DN8:DN23" si="20">DK8+DG8+DE8+DM8</f>
        <v>49909.305739746058</v>
      </c>
      <c r="DO8" s="49">
        <f t="shared" si="14"/>
        <v>49.90930573974606</v>
      </c>
      <c r="DP8" s="48">
        <f t="shared" si="10"/>
        <v>131.72544036883119</v>
      </c>
      <c r="DQ8" s="48">
        <f t="shared" si="11"/>
        <v>19.999999999999993</v>
      </c>
      <c r="DR8" s="49">
        <f t="shared" si="12"/>
        <v>12.477326434936501</v>
      </c>
      <c r="DS8" s="47">
        <f t="shared" si="13"/>
        <v>19.999999999999982</v>
      </c>
    </row>
    <row r="9" spans="1:123" s="34" customFormat="1" ht="21">
      <c r="A9" s="38">
        <v>5</v>
      </c>
      <c r="B9" s="101" t="s">
        <v>376</v>
      </c>
      <c r="C9" s="38" t="s">
        <v>322</v>
      </c>
      <c r="D9" s="38" t="s">
        <v>308</v>
      </c>
      <c r="E9" s="38" t="s">
        <v>308</v>
      </c>
      <c r="F9" s="68" t="s">
        <v>377</v>
      </c>
      <c r="G9" s="67">
        <v>1</v>
      </c>
      <c r="H9" s="49">
        <v>132.69999999999999</v>
      </c>
      <c r="I9" s="49">
        <v>132.69999999999999</v>
      </c>
      <c r="J9" s="91" t="s">
        <v>179</v>
      </c>
      <c r="K9" s="91" t="s">
        <v>179</v>
      </c>
      <c r="L9" s="91" t="s">
        <v>179</v>
      </c>
      <c r="M9" s="91" t="s">
        <v>179</v>
      </c>
      <c r="N9" s="98" t="s">
        <v>378</v>
      </c>
      <c r="O9" s="38" t="s">
        <v>17</v>
      </c>
      <c r="P9" s="63">
        <v>100</v>
      </c>
      <c r="Q9" s="67">
        <v>2013</v>
      </c>
      <c r="R9" s="63" t="s">
        <v>209</v>
      </c>
      <c r="S9" s="63">
        <v>10</v>
      </c>
      <c r="T9" s="101" t="s">
        <v>373</v>
      </c>
      <c r="U9" s="38" t="s">
        <v>17</v>
      </c>
      <c r="V9" s="48">
        <v>2013</v>
      </c>
      <c r="W9" s="48" t="s">
        <v>209</v>
      </c>
      <c r="X9" s="48">
        <v>15</v>
      </c>
      <c r="Y9" s="97" t="s">
        <v>378</v>
      </c>
      <c r="Z9" s="38" t="s">
        <v>18</v>
      </c>
      <c r="AA9" s="68" t="s">
        <v>377</v>
      </c>
      <c r="AB9" s="48" t="s">
        <v>186</v>
      </c>
      <c r="AC9" s="38" t="s">
        <v>210</v>
      </c>
      <c r="AD9" s="38">
        <v>2013</v>
      </c>
      <c r="AE9" s="276" t="s">
        <v>186</v>
      </c>
      <c r="AF9" s="276" t="s">
        <v>186</v>
      </c>
      <c r="AG9" s="276" t="s">
        <v>186</v>
      </c>
      <c r="AH9" s="276" t="s">
        <v>186</v>
      </c>
      <c r="AI9" s="276" t="s">
        <v>186</v>
      </c>
      <c r="AJ9" s="276" t="s">
        <v>186</v>
      </c>
      <c r="AK9" s="276" t="s">
        <v>186</v>
      </c>
      <c r="AL9" s="276" t="s">
        <v>186</v>
      </c>
      <c r="AM9" s="101" t="s">
        <v>18</v>
      </c>
      <c r="AN9" s="276" t="s">
        <v>186</v>
      </c>
      <c r="AO9" s="276" t="s">
        <v>186</v>
      </c>
      <c r="AP9" s="101" t="s">
        <v>18</v>
      </c>
      <c r="AQ9" s="48" t="s">
        <v>186</v>
      </c>
      <c r="AR9" s="48" t="s">
        <v>186</v>
      </c>
      <c r="AS9" s="101" t="s">
        <v>18</v>
      </c>
      <c r="AT9" s="276" t="s">
        <v>186</v>
      </c>
      <c r="AU9" s="276" t="s">
        <v>186</v>
      </c>
      <c r="AV9" s="48" t="s">
        <v>379</v>
      </c>
      <c r="AW9" s="48">
        <v>2013</v>
      </c>
      <c r="AX9" s="48" t="s">
        <v>179</v>
      </c>
      <c r="AY9" s="276" t="s">
        <v>186</v>
      </c>
      <c r="AZ9" s="276" t="s">
        <v>186</v>
      </c>
      <c r="BA9" s="276" t="s">
        <v>186</v>
      </c>
      <c r="BB9" s="276" t="s">
        <v>186</v>
      </c>
      <c r="BC9" s="276" t="s">
        <v>186</v>
      </c>
      <c r="BD9" s="276" t="s">
        <v>186</v>
      </c>
      <c r="BE9" s="276" t="s">
        <v>186</v>
      </c>
      <c r="BF9" s="276" t="s">
        <v>186</v>
      </c>
      <c r="BG9" s="63" t="s">
        <v>186</v>
      </c>
      <c r="BH9" s="63">
        <v>1400</v>
      </c>
      <c r="BI9" s="63" t="s">
        <v>190</v>
      </c>
      <c r="BJ9" s="48" t="s">
        <v>186</v>
      </c>
      <c r="BK9" s="48" t="s">
        <v>186</v>
      </c>
      <c r="BL9" s="48" t="s">
        <v>186</v>
      </c>
      <c r="BM9" s="48" t="s">
        <v>186</v>
      </c>
      <c r="BN9" s="48" t="s">
        <v>186</v>
      </c>
      <c r="BO9" s="48" t="s">
        <v>186</v>
      </c>
      <c r="BP9" s="48" t="s">
        <v>186</v>
      </c>
      <c r="BQ9" s="48" t="s">
        <v>179</v>
      </c>
      <c r="BR9" s="69" t="s">
        <v>179</v>
      </c>
      <c r="BS9" s="69">
        <v>6.3</v>
      </c>
      <c r="BT9" s="49">
        <v>2590</v>
      </c>
      <c r="BU9" s="101" t="s">
        <v>18</v>
      </c>
      <c r="BV9" s="101" t="s">
        <v>18</v>
      </c>
      <c r="BW9" s="101" t="s">
        <v>18</v>
      </c>
      <c r="BX9" s="101" t="s">
        <v>18</v>
      </c>
      <c r="BY9" s="101" t="s">
        <v>18</v>
      </c>
      <c r="BZ9" s="101" t="s">
        <v>186</v>
      </c>
      <c r="CA9" s="49" t="s">
        <v>186</v>
      </c>
      <c r="CB9" s="51"/>
      <c r="CC9" s="51"/>
      <c r="CD9" s="38">
        <v>90</v>
      </c>
      <c r="CE9" s="38">
        <f>CD9*Tabela68[[#This Row],[Powierzchnia ogrzewana (m2)]]</f>
        <v>11942.999999999998</v>
      </c>
      <c r="CF9" s="48">
        <f>CE9/277.777777</f>
        <v>42.994800120385435</v>
      </c>
      <c r="CG9" s="4">
        <v>3</v>
      </c>
      <c r="CH9" s="4">
        <v>1.1000000000000001</v>
      </c>
      <c r="CI9" s="50">
        <f t="shared" si="0"/>
        <v>141.88284039727193</v>
      </c>
      <c r="CJ9" s="38">
        <v>0</v>
      </c>
      <c r="CK9" s="48">
        <f t="shared" si="1"/>
        <v>0</v>
      </c>
      <c r="CL9" s="48">
        <v>0</v>
      </c>
      <c r="CM9" s="48">
        <f t="shared" si="2"/>
        <v>0</v>
      </c>
      <c r="CN9" s="48">
        <v>0</v>
      </c>
      <c r="CO9" s="48">
        <f t="shared" si="3"/>
        <v>0</v>
      </c>
      <c r="CP9" s="48">
        <v>0</v>
      </c>
      <c r="CQ9" s="304">
        <f t="shared" si="19"/>
        <v>0</v>
      </c>
      <c r="CR9" s="48">
        <v>100</v>
      </c>
      <c r="CS9" s="48">
        <f t="shared" si="4"/>
        <v>46939.573031430795</v>
      </c>
      <c r="CT9" s="48">
        <f t="shared" si="18"/>
        <v>46939.573031430795</v>
      </c>
      <c r="CU9" s="48">
        <f t="shared" si="5"/>
        <v>46.939573031430797</v>
      </c>
      <c r="CV9" s="38">
        <v>35</v>
      </c>
      <c r="CW9" s="38">
        <v>20</v>
      </c>
      <c r="CX9" s="38">
        <v>15</v>
      </c>
      <c r="CY9" s="48">
        <f t="shared" si="16"/>
        <v>55.8</v>
      </c>
      <c r="CZ9" s="48">
        <f t="shared" si="17"/>
        <v>19.003701653210364</v>
      </c>
      <c r="DA9" s="4">
        <v>3</v>
      </c>
      <c r="DB9" s="4">
        <v>1.1000000000000001</v>
      </c>
      <c r="DC9" s="50">
        <f t="shared" si="6"/>
        <v>62.712215455594205</v>
      </c>
      <c r="DD9" s="50">
        <v>0</v>
      </c>
      <c r="DE9" s="48">
        <f t="shared" si="7"/>
        <v>0</v>
      </c>
      <c r="DF9" s="48">
        <v>0</v>
      </c>
      <c r="DG9" s="48">
        <f t="shared" si="8"/>
        <v>0</v>
      </c>
      <c r="DH9" s="48">
        <v>0</v>
      </c>
      <c r="DI9" s="48">
        <v>0</v>
      </c>
      <c r="DJ9" s="48">
        <v>0</v>
      </c>
      <c r="DK9" s="48">
        <f t="shared" si="9"/>
        <v>0</v>
      </c>
      <c r="DL9" s="48">
        <v>100</v>
      </c>
      <c r="DM9" s="48">
        <f>DC9*$DA$66*DL9/100</f>
        <v>20747.291279892415</v>
      </c>
      <c r="DN9" s="48">
        <f t="shared" si="20"/>
        <v>20747.291279892415</v>
      </c>
      <c r="DO9" s="49">
        <f t="shared" si="14"/>
        <v>20.747291279892416</v>
      </c>
      <c r="DP9" s="48">
        <f t="shared" si="10"/>
        <v>79.17062494167773</v>
      </c>
      <c r="DQ9" s="48">
        <f t="shared" si="11"/>
        <v>55.8</v>
      </c>
      <c r="DR9" s="49">
        <f t="shared" si="12"/>
        <v>26.192281751538381</v>
      </c>
      <c r="DS9" s="47">
        <f t="shared" si="13"/>
        <v>55.8</v>
      </c>
    </row>
    <row r="10" spans="1:123" s="34" customFormat="1" ht="22.5" customHeight="1">
      <c r="A10" s="38">
        <v>6</v>
      </c>
      <c r="B10" s="101" t="s">
        <v>380</v>
      </c>
      <c r="C10" s="38" t="s">
        <v>351</v>
      </c>
      <c r="D10" s="38" t="s">
        <v>308</v>
      </c>
      <c r="E10" s="38" t="s">
        <v>308</v>
      </c>
      <c r="F10" s="48">
        <v>1975</v>
      </c>
      <c r="G10" s="38">
        <v>1</v>
      </c>
      <c r="H10" s="49">
        <v>203.2</v>
      </c>
      <c r="I10" s="49">
        <v>203.2</v>
      </c>
      <c r="J10" s="91" t="s">
        <v>179</v>
      </c>
      <c r="K10" s="91" t="s">
        <v>179</v>
      </c>
      <c r="L10" s="91" t="s">
        <v>179</v>
      </c>
      <c r="M10" s="91" t="s">
        <v>179</v>
      </c>
      <c r="N10" s="276" t="s">
        <v>362</v>
      </c>
      <c r="O10" s="101" t="s">
        <v>17</v>
      </c>
      <c r="P10" s="63">
        <v>100</v>
      </c>
      <c r="Q10" s="67">
        <v>2013</v>
      </c>
      <c r="R10" s="63" t="s">
        <v>209</v>
      </c>
      <c r="S10" s="63">
        <v>10</v>
      </c>
      <c r="T10" s="101" t="s">
        <v>373</v>
      </c>
      <c r="U10" s="101" t="s">
        <v>17</v>
      </c>
      <c r="V10" s="48">
        <v>2013</v>
      </c>
      <c r="W10" s="48" t="s">
        <v>181</v>
      </c>
      <c r="X10" s="48">
        <v>10</v>
      </c>
      <c r="Y10" s="97" t="s">
        <v>187</v>
      </c>
      <c r="Z10" s="38" t="s">
        <v>17</v>
      </c>
      <c r="AA10" s="48">
        <v>2013</v>
      </c>
      <c r="AB10" s="48" t="s">
        <v>187</v>
      </c>
      <c r="AC10" s="98" t="s">
        <v>179</v>
      </c>
      <c r="AD10" s="48">
        <v>2017</v>
      </c>
      <c r="AE10" s="276" t="s">
        <v>186</v>
      </c>
      <c r="AF10" s="276" t="s">
        <v>186</v>
      </c>
      <c r="AG10" s="98" t="s">
        <v>180</v>
      </c>
      <c r="AH10" s="276">
        <v>2017</v>
      </c>
      <c r="AI10" s="98" t="s">
        <v>17</v>
      </c>
      <c r="AJ10" s="98" t="s">
        <v>179</v>
      </c>
      <c r="AK10" s="98" t="s">
        <v>17</v>
      </c>
      <c r="AL10" s="98" t="s">
        <v>179</v>
      </c>
      <c r="AM10" s="101" t="s">
        <v>18</v>
      </c>
      <c r="AN10" s="276" t="s">
        <v>186</v>
      </c>
      <c r="AO10" s="276" t="s">
        <v>186</v>
      </c>
      <c r="AP10" s="101" t="s">
        <v>18</v>
      </c>
      <c r="AQ10" s="48" t="s">
        <v>186</v>
      </c>
      <c r="AR10" s="48" t="s">
        <v>186</v>
      </c>
      <c r="AS10" s="98" t="s">
        <v>17</v>
      </c>
      <c r="AT10" s="48">
        <v>2017</v>
      </c>
      <c r="AU10" s="48">
        <v>35</v>
      </c>
      <c r="AV10" s="48" t="s">
        <v>186</v>
      </c>
      <c r="AW10" s="48" t="s">
        <v>186</v>
      </c>
      <c r="AX10" s="48" t="s">
        <v>186</v>
      </c>
      <c r="AY10" s="276" t="s">
        <v>186</v>
      </c>
      <c r="AZ10" s="276" t="s">
        <v>186</v>
      </c>
      <c r="BA10" s="276" t="s">
        <v>186</v>
      </c>
      <c r="BB10" s="276" t="s">
        <v>186</v>
      </c>
      <c r="BC10" s="63" t="s">
        <v>179</v>
      </c>
      <c r="BD10" s="276" t="s">
        <v>186</v>
      </c>
      <c r="BE10" s="276" t="s">
        <v>186</v>
      </c>
      <c r="BF10" s="276" t="s">
        <v>186</v>
      </c>
      <c r="BG10" s="63" t="s">
        <v>186</v>
      </c>
      <c r="BH10" s="63">
        <v>4500</v>
      </c>
      <c r="BI10" s="63" t="s">
        <v>381</v>
      </c>
      <c r="BJ10" s="48">
        <v>2017</v>
      </c>
      <c r="BK10" s="48">
        <v>2017</v>
      </c>
      <c r="BL10" s="48" t="s">
        <v>180</v>
      </c>
      <c r="BM10" s="98" t="s">
        <v>179</v>
      </c>
      <c r="BN10" s="48" t="s">
        <v>179</v>
      </c>
      <c r="BO10" s="48" t="s">
        <v>179</v>
      </c>
      <c r="BP10" s="48" t="s">
        <v>179</v>
      </c>
      <c r="BQ10" s="38" t="s">
        <v>179</v>
      </c>
      <c r="BR10" s="70" t="s">
        <v>179</v>
      </c>
      <c r="BS10" s="63">
        <v>5</v>
      </c>
      <c r="BT10" s="49">
        <v>2066</v>
      </c>
      <c r="BU10" s="101" t="s">
        <v>18</v>
      </c>
      <c r="BV10" s="101" t="s">
        <v>18</v>
      </c>
      <c r="BW10" s="101" t="s">
        <v>18</v>
      </c>
      <c r="BX10" s="101" t="s">
        <v>18</v>
      </c>
      <c r="BY10" s="101" t="s">
        <v>18</v>
      </c>
      <c r="BZ10" s="101" t="s">
        <v>186</v>
      </c>
      <c r="CA10" s="49" t="s">
        <v>186</v>
      </c>
      <c r="CB10" s="51"/>
      <c r="CC10" s="51"/>
      <c r="CD10" s="38">
        <v>250</v>
      </c>
      <c r="CE10" s="38">
        <f>CD10*Tabela68[[#This Row],[Powierzchnia ogrzewana (m2)]]</f>
        <v>50800</v>
      </c>
      <c r="CF10" s="48">
        <f t="shared" si="15"/>
        <v>182.88000051206399</v>
      </c>
      <c r="CG10" s="4">
        <v>1.1000000000000001</v>
      </c>
      <c r="CH10" s="4">
        <v>1.7</v>
      </c>
      <c r="CI10" s="50">
        <f t="shared" si="0"/>
        <v>341.98560095755965</v>
      </c>
      <c r="CJ10" s="38">
        <v>0</v>
      </c>
      <c r="CK10" s="48">
        <f t="shared" si="1"/>
        <v>0</v>
      </c>
      <c r="CL10" s="48">
        <v>100</v>
      </c>
      <c r="CM10" s="48">
        <f t="shared" si="2"/>
        <v>32393.636090702177</v>
      </c>
      <c r="CN10" s="48">
        <v>0</v>
      </c>
      <c r="CO10" s="48">
        <f t="shared" si="3"/>
        <v>0</v>
      </c>
      <c r="CP10" s="48">
        <v>0</v>
      </c>
      <c r="CQ10" s="304">
        <f t="shared" si="19"/>
        <v>0</v>
      </c>
      <c r="CR10" s="48">
        <v>0</v>
      </c>
      <c r="CS10" s="48">
        <f t="shared" si="4"/>
        <v>0</v>
      </c>
      <c r="CT10" s="48">
        <f t="shared" si="18"/>
        <v>32393.636090702177</v>
      </c>
      <c r="CU10" s="48">
        <f t="shared" si="5"/>
        <v>32.393636090702174</v>
      </c>
      <c r="CV10" s="38">
        <v>35</v>
      </c>
      <c r="CW10" s="38">
        <v>20</v>
      </c>
      <c r="CX10" s="38">
        <v>15</v>
      </c>
      <c r="CY10" s="48">
        <f t="shared" si="16"/>
        <v>55.8</v>
      </c>
      <c r="CZ10" s="48">
        <f t="shared" si="17"/>
        <v>80.83296022633229</v>
      </c>
      <c r="DA10" s="4">
        <v>1.1000000000000001</v>
      </c>
      <c r="DB10" s="4">
        <v>1.3</v>
      </c>
      <c r="DC10" s="50">
        <f t="shared" si="6"/>
        <v>115.59113312365518</v>
      </c>
      <c r="DD10" s="50">
        <v>100</v>
      </c>
      <c r="DE10" s="48">
        <f t="shared" si="7"/>
        <v>6485.9469141606505</v>
      </c>
      <c r="DF10" s="48">
        <v>0</v>
      </c>
      <c r="DG10" s="48">
        <f t="shared" si="8"/>
        <v>0</v>
      </c>
      <c r="DH10" s="48">
        <v>0</v>
      </c>
      <c r="DI10" s="48">
        <v>0</v>
      </c>
      <c r="DJ10" s="48">
        <v>0</v>
      </c>
      <c r="DK10" s="48">
        <f t="shared" si="9"/>
        <v>0</v>
      </c>
      <c r="DL10" s="48">
        <v>0</v>
      </c>
      <c r="DM10" s="48">
        <f t="shared" ref="DM10:DM21" si="21">DC10*$DA$66*DL10/100</f>
        <v>0</v>
      </c>
      <c r="DN10" s="48">
        <f t="shared" si="20"/>
        <v>6485.9469141606505</v>
      </c>
      <c r="DO10" s="49">
        <f t="shared" si="14"/>
        <v>6.4859469141606505</v>
      </c>
      <c r="DP10" s="48">
        <f t="shared" si="10"/>
        <v>226.39446783390446</v>
      </c>
      <c r="DQ10" s="48">
        <f t="shared" si="11"/>
        <v>66.199999999999989</v>
      </c>
      <c r="DR10" s="49">
        <f t="shared" si="12"/>
        <v>25.907689176541524</v>
      </c>
      <c r="DS10" s="47">
        <f t="shared" si="13"/>
        <v>79.977712609970681</v>
      </c>
    </row>
    <row r="11" spans="1:123" s="34" customFormat="1" ht="31.5">
      <c r="A11" s="38">
        <v>7</v>
      </c>
      <c r="B11" s="38" t="s">
        <v>382</v>
      </c>
      <c r="C11" s="38" t="s">
        <v>353</v>
      </c>
      <c r="D11" s="99" t="s">
        <v>308</v>
      </c>
      <c r="E11" s="38" t="s">
        <v>308</v>
      </c>
      <c r="F11" s="48">
        <v>1946</v>
      </c>
      <c r="G11" s="38">
        <v>1</v>
      </c>
      <c r="H11" s="63">
        <v>122.34</v>
      </c>
      <c r="I11" s="63">
        <v>104.73</v>
      </c>
      <c r="J11" s="91" t="s">
        <v>179</v>
      </c>
      <c r="K11" s="91" t="s">
        <v>179</v>
      </c>
      <c r="L11" s="91" t="s">
        <v>179</v>
      </c>
      <c r="M11" s="91" t="s">
        <v>179</v>
      </c>
      <c r="N11" s="276" t="s">
        <v>362</v>
      </c>
      <c r="O11" s="101" t="s">
        <v>17</v>
      </c>
      <c r="P11" s="63">
        <v>100</v>
      </c>
      <c r="Q11" s="48">
        <v>2020</v>
      </c>
      <c r="R11" s="63" t="s">
        <v>181</v>
      </c>
      <c r="S11" s="63">
        <v>8</v>
      </c>
      <c r="T11" s="38" t="s">
        <v>202</v>
      </c>
      <c r="U11" s="101" t="s">
        <v>17</v>
      </c>
      <c r="V11" s="48">
        <v>2016</v>
      </c>
      <c r="W11" s="48" t="s">
        <v>209</v>
      </c>
      <c r="X11" s="63">
        <v>20</v>
      </c>
      <c r="Y11" s="276" t="s">
        <v>187</v>
      </c>
      <c r="Z11" s="101" t="s">
        <v>17</v>
      </c>
      <c r="AA11" s="48">
        <v>2016</v>
      </c>
      <c r="AB11" s="48" t="s">
        <v>187</v>
      </c>
      <c r="AC11" s="38" t="s">
        <v>179</v>
      </c>
      <c r="AD11" s="48" t="s">
        <v>179</v>
      </c>
      <c r="AE11" s="276" t="s">
        <v>186</v>
      </c>
      <c r="AF11" s="276" t="s">
        <v>186</v>
      </c>
      <c r="AG11" s="38" t="s">
        <v>179</v>
      </c>
      <c r="AH11" s="48" t="s">
        <v>179</v>
      </c>
      <c r="AI11" s="99" t="s">
        <v>179</v>
      </c>
      <c r="AJ11" s="101" t="s">
        <v>179</v>
      </c>
      <c r="AK11" s="38" t="s">
        <v>18</v>
      </c>
      <c r="AL11" s="101" t="s">
        <v>179</v>
      </c>
      <c r="AM11" s="101" t="s">
        <v>18</v>
      </c>
      <c r="AN11" s="276" t="s">
        <v>186</v>
      </c>
      <c r="AO11" s="276" t="s">
        <v>186</v>
      </c>
      <c r="AP11" s="101" t="s">
        <v>18</v>
      </c>
      <c r="AQ11" s="48" t="s">
        <v>186</v>
      </c>
      <c r="AR11" s="48" t="s">
        <v>186</v>
      </c>
      <c r="AS11" s="101" t="s">
        <v>18</v>
      </c>
      <c r="AT11" s="48" t="s">
        <v>186</v>
      </c>
      <c r="AU11" s="48" t="s">
        <v>186</v>
      </c>
      <c r="AV11" s="48" t="s">
        <v>186</v>
      </c>
      <c r="AW11" s="48" t="s">
        <v>204</v>
      </c>
      <c r="AX11" s="48" t="s">
        <v>179</v>
      </c>
      <c r="AY11" s="276" t="s">
        <v>186</v>
      </c>
      <c r="AZ11" s="276" t="s">
        <v>186</v>
      </c>
      <c r="BA11" s="276" t="s">
        <v>186</v>
      </c>
      <c r="BB11" s="276" t="s">
        <v>186</v>
      </c>
      <c r="BC11" s="63" t="s">
        <v>179</v>
      </c>
      <c r="BD11" s="276" t="s">
        <v>186</v>
      </c>
      <c r="BE11" s="276" t="s">
        <v>186</v>
      </c>
      <c r="BF11" s="276" t="s">
        <v>186</v>
      </c>
      <c r="BG11" s="63" t="s">
        <v>179</v>
      </c>
      <c r="BH11" s="63">
        <v>600</v>
      </c>
      <c r="BI11" s="63" t="s">
        <v>190</v>
      </c>
      <c r="BJ11" s="48" t="s">
        <v>179</v>
      </c>
      <c r="BK11" s="48" t="s">
        <v>179</v>
      </c>
      <c r="BL11" s="48" t="s">
        <v>179</v>
      </c>
      <c r="BM11" s="99" t="s">
        <v>179</v>
      </c>
      <c r="BN11" s="48" t="s">
        <v>179</v>
      </c>
      <c r="BO11" s="48" t="s">
        <v>179</v>
      </c>
      <c r="BP11" s="48" t="s">
        <v>179</v>
      </c>
      <c r="BQ11" s="101" t="s">
        <v>179</v>
      </c>
      <c r="BR11" s="70" t="s">
        <v>179</v>
      </c>
      <c r="BS11" s="63">
        <v>0.02</v>
      </c>
      <c r="BT11" s="49">
        <v>103</v>
      </c>
      <c r="BU11" s="101" t="s">
        <v>18</v>
      </c>
      <c r="BV11" s="101" t="s">
        <v>18</v>
      </c>
      <c r="BW11" s="101" t="s">
        <v>18</v>
      </c>
      <c r="BX11" s="101" t="s">
        <v>18</v>
      </c>
      <c r="BY11" s="101" t="s">
        <v>18</v>
      </c>
      <c r="BZ11" s="101" t="s">
        <v>186</v>
      </c>
      <c r="CA11" s="49" t="s">
        <v>186</v>
      </c>
      <c r="CB11" s="51"/>
      <c r="CC11" s="51"/>
      <c r="CD11" s="38">
        <v>300</v>
      </c>
      <c r="CE11" s="38">
        <f>CD11*Tabela68[[#This Row],[Powierzchnia ogrzewana (m2)]]</f>
        <v>31419</v>
      </c>
      <c r="CF11" s="48">
        <f t="shared" si="15"/>
        <v>113.10840031670351</v>
      </c>
      <c r="CG11" s="4">
        <v>1.1000000000000001</v>
      </c>
      <c r="CH11" s="4">
        <v>1.7</v>
      </c>
      <c r="CI11" s="50">
        <f t="shared" si="0"/>
        <v>211.51270859223558</v>
      </c>
      <c r="CJ11" s="38">
        <v>0</v>
      </c>
      <c r="CK11" s="48">
        <f t="shared" si="1"/>
        <v>0</v>
      </c>
      <c r="CL11" s="48">
        <v>0</v>
      </c>
      <c r="CM11" s="48">
        <f t="shared" si="2"/>
        <v>0</v>
      </c>
      <c r="CN11" s="48">
        <v>100</v>
      </c>
      <c r="CO11" s="48">
        <f t="shared" si="3"/>
        <v>2367.7672656297482</v>
      </c>
      <c r="CP11" s="48">
        <v>0</v>
      </c>
      <c r="CQ11" s="304">
        <f t="shared" si="19"/>
        <v>0</v>
      </c>
      <c r="CR11" s="48">
        <v>0</v>
      </c>
      <c r="CS11" s="48">
        <f t="shared" si="4"/>
        <v>0</v>
      </c>
      <c r="CT11" s="48">
        <f t="shared" si="18"/>
        <v>2367.7672656297482</v>
      </c>
      <c r="CU11" s="48">
        <f t="shared" si="5"/>
        <v>2.3677672656297482</v>
      </c>
      <c r="CV11" s="38">
        <v>35</v>
      </c>
      <c r="CW11" s="38">
        <v>20</v>
      </c>
      <c r="CX11" s="38">
        <v>20</v>
      </c>
      <c r="CY11" s="48">
        <f t="shared" si="16"/>
        <v>58.4</v>
      </c>
      <c r="CZ11" s="48">
        <f t="shared" si="17"/>
        <v>47.053094531748663</v>
      </c>
      <c r="DA11" s="4">
        <v>1.1000000000000001</v>
      </c>
      <c r="DB11" s="4">
        <v>1.7</v>
      </c>
      <c r="DC11" s="50">
        <f t="shared" si="6"/>
        <v>87.989286774370001</v>
      </c>
      <c r="DD11" s="50">
        <v>0</v>
      </c>
      <c r="DE11" s="48">
        <f t="shared" si="7"/>
        <v>0</v>
      </c>
      <c r="DF11" s="48">
        <v>0</v>
      </c>
      <c r="DG11" s="48">
        <v>0</v>
      </c>
      <c r="DH11" s="48">
        <v>0</v>
      </c>
      <c r="DI11" s="48">
        <v>0</v>
      </c>
      <c r="DJ11" s="48">
        <v>100</v>
      </c>
      <c r="DK11" s="48">
        <v>0</v>
      </c>
      <c r="DL11" s="48">
        <v>0</v>
      </c>
      <c r="DM11" s="48">
        <f t="shared" si="21"/>
        <v>0</v>
      </c>
      <c r="DN11" s="48">
        <f t="shared" si="20"/>
        <v>0</v>
      </c>
      <c r="DO11" s="49">
        <f t="shared" si="14"/>
        <v>0</v>
      </c>
      <c r="DP11" s="48">
        <f t="shared" si="10"/>
        <v>123.52342181786558</v>
      </c>
      <c r="DQ11" s="48">
        <f t="shared" si="11"/>
        <v>58.4</v>
      </c>
      <c r="DR11" s="49">
        <f t="shared" si="12"/>
        <v>2.3677672656297482</v>
      </c>
      <c r="DS11" s="47">
        <f t="shared" si="13"/>
        <v>100</v>
      </c>
    </row>
    <row r="12" spans="1:123" s="34" customFormat="1" ht="31.5">
      <c r="A12" s="38">
        <v>8</v>
      </c>
      <c r="B12" s="101" t="s">
        <v>383</v>
      </c>
      <c r="C12" s="99" t="s">
        <v>384</v>
      </c>
      <c r="D12" s="38" t="s">
        <v>308</v>
      </c>
      <c r="E12" s="38" t="s">
        <v>308</v>
      </c>
      <c r="F12" s="48">
        <v>1916</v>
      </c>
      <c r="G12" s="38">
        <v>1</v>
      </c>
      <c r="H12" s="49">
        <v>85.9</v>
      </c>
      <c r="I12" s="49">
        <v>85.9</v>
      </c>
      <c r="J12" s="91" t="s">
        <v>179</v>
      </c>
      <c r="K12" s="91" t="s">
        <v>179</v>
      </c>
      <c r="L12" s="91" t="s">
        <v>179</v>
      </c>
      <c r="M12" s="91" t="s">
        <v>179</v>
      </c>
      <c r="N12" s="276" t="s">
        <v>362</v>
      </c>
      <c r="O12" s="101" t="s">
        <v>17</v>
      </c>
      <c r="P12" s="63">
        <v>100</v>
      </c>
      <c r="Q12" s="38">
        <v>2016</v>
      </c>
      <c r="R12" s="63" t="s">
        <v>181</v>
      </c>
      <c r="S12" s="63">
        <v>8</v>
      </c>
      <c r="T12" s="38" t="s">
        <v>373</v>
      </c>
      <c r="U12" s="38" t="s">
        <v>18</v>
      </c>
      <c r="V12" s="48" t="s">
        <v>186</v>
      </c>
      <c r="W12" s="48" t="s">
        <v>186</v>
      </c>
      <c r="X12" s="48" t="s">
        <v>186</v>
      </c>
      <c r="Y12" s="276" t="s">
        <v>187</v>
      </c>
      <c r="Z12" s="101" t="s">
        <v>17</v>
      </c>
      <c r="AA12" s="48">
        <v>2016</v>
      </c>
      <c r="AB12" s="48" t="s">
        <v>187</v>
      </c>
      <c r="AC12" s="101" t="s">
        <v>179</v>
      </c>
      <c r="AD12" s="48" t="s">
        <v>179</v>
      </c>
      <c r="AE12" s="276" t="s">
        <v>186</v>
      </c>
      <c r="AF12" s="276" t="s">
        <v>186</v>
      </c>
      <c r="AG12" s="276" t="s">
        <v>186</v>
      </c>
      <c r="AH12" s="276" t="s">
        <v>186</v>
      </c>
      <c r="AI12" s="276" t="s">
        <v>186</v>
      </c>
      <c r="AJ12" s="276" t="s">
        <v>186</v>
      </c>
      <c r="AK12" s="276" t="s">
        <v>186</v>
      </c>
      <c r="AL12" s="276" t="s">
        <v>186</v>
      </c>
      <c r="AM12" s="276" t="s">
        <v>18</v>
      </c>
      <c r="AN12" s="276" t="s">
        <v>186</v>
      </c>
      <c r="AO12" s="276" t="s">
        <v>186</v>
      </c>
      <c r="AP12" s="276" t="s">
        <v>18</v>
      </c>
      <c r="AQ12" s="276" t="s">
        <v>186</v>
      </c>
      <c r="AR12" s="276" t="s">
        <v>186</v>
      </c>
      <c r="AS12" s="99" t="s">
        <v>18</v>
      </c>
      <c r="AT12" s="276" t="s">
        <v>186</v>
      </c>
      <c r="AU12" s="276" t="s">
        <v>186</v>
      </c>
      <c r="AV12" s="48" t="s">
        <v>385</v>
      </c>
      <c r="AW12" s="48" t="s">
        <v>179</v>
      </c>
      <c r="AX12" s="48" t="s">
        <v>179</v>
      </c>
      <c r="AY12" s="276" t="s">
        <v>186</v>
      </c>
      <c r="AZ12" s="276" t="s">
        <v>186</v>
      </c>
      <c r="BA12" s="276" t="s">
        <v>186</v>
      </c>
      <c r="BB12" s="276" t="s">
        <v>186</v>
      </c>
      <c r="BC12" s="63" t="s">
        <v>186</v>
      </c>
      <c r="BD12" s="276" t="s">
        <v>186</v>
      </c>
      <c r="BE12" s="276" t="s">
        <v>186</v>
      </c>
      <c r="BF12" s="276" t="s">
        <v>186</v>
      </c>
      <c r="BG12" s="63" t="s">
        <v>179</v>
      </c>
      <c r="BH12" s="63">
        <v>500</v>
      </c>
      <c r="BI12" s="63" t="s">
        <v>179</v>
      </c>
      <c r="BJ12" s="48" t="s">
        <v>179</v>
      </c>
      <c r="BK12" s="48" t="s">
        <v>179</v>
      </c>
      <c r="BL12" s="48" t="s">
        <v>179</v>
      </c>
      <c r="BM12" s="101" t="s">
        <v>179</v>
      </c>
      <c r="BN12" s="48" t="s">
        <v>179</v>
      </c>
      <c r="BO12" s="48" t="s">
        <v>179</v>
      </c>
      <c r="BP12" s="48" t="s">
        <v>179</v>
      </c>
      <c r="BQ12" s="101" t="s">
        <v>179</v>
      </c>
      <c r="BR12" s="70" t="s">
        <v>179</v>
      </c>
      <c r="BS12" s="63">
        <v>0.9</v>
      </c>
      <c r="BT12" s="49">
        <v>170</v>
      </c>
      <c r="BU12" s="101" t="s">
        <v>18</v>
      </c>
      <c r="BV12" s="101" t="s">
        <v>18</v>
      </c>
      <c r="BW12" s="101" t="s">
        <v>18</v>
      </c>
      <c r="BX12" s="101" t="s">
        <v>18</v>
      </c>
      <c r="BY12" s="101" t="s">
        <v>18</v>
      </c>
      <c r="BZ12" s="101" t="s">
        <v>186</v>
      </c>
      <c r="CA12" s="49" t="s">
        <v>186</v>
      </c>
      <c r="CB12" s="51"/>
      <c r="CC12" s="51"/>
      <c r="CD12" s="38">
        <v>350</v>
      </c>
      <c r="CE12" s="38">
        <f>CD12*Tabela68[[#This Row],[Powierzchnia ogrzewana (m2)]]</f>
        <v>30065.000000000004</v>
      </c>
      <c r="CF12" s="48">
        <f t="shared" si="15"/>
        <v>108.23400030305521</v>
      </c>
      <c r="CG12" s="4">
        <v>1.1000000000000001</v>
      </c>
      <c r="CH12" s="4">
        <v>2.4</v>
      </c>
      <c r="CI12" s="50">
        <f t="shared" si="0"/>
        <v>285.73776080006576</v>
      </c>
      <c r="CJ12" s="38">
        <v>0</v>
      </c>
      <c r="CK12" s="48">
        <f t="shared" si="1"/>
        <v>0</v>
      </c>
      <c r="CL12" s="48">
        <v>100</v>
      </c>
      <c r="CM12" s="48">
        <f t="shared" si="2"/>
        <v>27065.715675784006</v>
      </c>
      <c r="CN12" s="48">
        <v>0</v>
      </c>
      <c r="CO12" s="48">
        <f t="shared" si="3"/>
        <v>0</v>
      </c>
      <c r="CP12" s="48">
        <v>0</v>
      </c>
      <c r="CQ12" s="304">
        <f t="shared" si="19"/>
        <v>0</v>
      </c>
      <c r="CR12" s="48">
        <v>0</v>
      </c>
      <c r="CS12" s="48">
        <f t="shared" si="4"/>
        <v>0</v>
      </c>
      <c r="CT12" s="48">
        <f t="shared" si="18"/>
        <v>27065.715675784006</v>
      </c>
      <c r="CU12" s="48">
        <f t="shared" si="5"/>
        <v>27.065715675784006</v>
      </c>
      <c r="CV12" s="38">
        <v>35</v>
      </c>
      <c r="CW12" s="38">
        <v>20</v>
      </c>
      <c r="CX12" s="38">
        <v>20</v>
      </c>
      <c r="CY12" s="48">
        <f t="shared" si="16"/>
        <v>58.4</v>
      </c>
      <c r="CZ12" s="48">
        <f t="shared" si="17"/>
        <v>45.025344126070969</v>
      </c>
      <c r="DA12" s="4">
        <v>1.1000000000000001</v>
      </c>
      <c r="DB12" s="4">
        <v>2.4</v>
      </c>
      <c r="DC12" s="50">
        <f t="shared" si="6"/>
        <v>118.86690849282735</v>
      </c>
      <c r="DD12" s="50">
        <v>0</v>
      </c>
      <c r="DE12" s="48">
        <f t="shared" si="7"/>
        <v>0</v>
      </c>
      <c r="DF12" s="48">
        <v>0</v>
      </c>
      <c r="DG12" s="48">
        <v>100</v>
      </c>
      <c r="DH12" s="48">
        <v>0</v>
      </c>
      <c r="DI12" s="48">
        <v>0</v>
      </c>
      <c r="DJ12" s="48">
        <v>0</v>
      </c>
      <c r="DK12" s="48">
        <f t="shared" ref="DK12:DK24" si="22">DC12*$DA$62*DJ12/100</f>
        <v>0</v>
      </c>
      <c r="DL12" s="48">
        <v>0</v>
      </c>
      <c r="DM12" s="48">
        <f t="shared" si="21"/>
        <v>0</v>
      </c>
      <c r="DN12" s="48">
        <f t="shared" si="20"/>
        <v>100</v>
      </c>
      <c r="DO12" s="49">
        <f t="shared" si="14"/>
        <v>0.1</v>
      </c>
      <c r="DP12" s="48">
        <f t="shared" si="10"/>
        <v>166.87085230723841</v>
      </c>
      <c r="DQ12" s="48">
        <f t="shared" si="11"/>
        <v>58.400000000000006</v>
      </c>
      <c r="DR12" s="49">
        <f t="shared" si="12"/>
        <v>26.965715675784004</v>
      </c>
      <c r="DS12" s="47">
        <f t="shared" si="13"/>
        <v>99.630528890505303</v>
      </c>
    </row>
    <row r="13" spans="1:123" s="34" customFormat="1" ht="24" customHeight="1">
      <c r="A13" s="38">
        <v>9</v>
      </c>
      <c r="B13" s="101" t="s">
        <v>386</v>
      </c>
      <c r="C13" s="38" t="s">
        <v>350</v>
      </c>
      <c r="D13" s="38" t="s">
        <v>308</v>
      </c>
      <c r="E13" s="38" t="s">
        <v>308</v>
      </c>
      <c r="F13" s="48">
        <v>1930</v>
      </c>
      <c r="G13" s="38">
        <v>1</v>
      </c>
      <c r="H13" s="49">
        <v>41.04</v>
      </c>
      <c r="I13" s="49">
        <v>41.04</v>
      </c>
      <c r="J13" s="91" t="s">
        <v>179</v>
      </c>
      <c r="K13" s="91" t="s">
        <v>179</v>
      </c>
      <c r="L13" s="91" t="s">
        <v>179</v>
      </c>
      <c r="M13" s="91" t="s">
        <v>179</v>
      </c>
      <c r="N13" s="276" t="s">
        <v>362</v>
      </c>
      <c r="O13" s="38" t="s">
        <v>18</v>
      </c>
      <c r="P13" s="63" t="s">
        <v>186</v>
      </c>
      <c r="Q13" s="63" t="s">
        <v>186</v>
      </c>
      <c r="R13" s="63" t="s">
        <v>186</v>
      </c>
      <c r="S13" s="63" t="s">
        <v>186</v>
      </c>
      <c r="T13" s="101" t="s">
        <v>373</v>
      </c>
      <c r="U13" s="101" t="s">
        <v>18</v>
      </c>
      <c r="V13" s="48" t="s">
        <v>186</v>
      </c>
      <c r="W13" s="48" t="s">
        <v>186</v>
      </c>
      <c r="X13" s="48" t="s">
        <v>186</v>
      </c>
      <c r="Y13" s="276" t="s">
        <v>187</v>
      </c>
      <c r="Z13" s="101" t="s">
        <v>17</v>
      </c>
      <c r="AA13" s="48">
        <v>2014</v>
      </c>
      <c r="AB13" s="48" t="s">
        <v>187</v>
      </c>
      <c r="AC13" s="101" t="s">
        <v>179</v>
      </c>
      <c r="AD13" s="48" t="s">
        <v>179</v>
      </c>
      <c r="AE13" s="276" t="s">
        <v>186</v>
      </c>
      <c r="AF13" s="276" t="s">
        <v>186</v>
      </c>
      <c r="AG13" s="276" t="s">
        <v>186</v>
      </c>
      <c r="AH13" s="276" t="s">
        <v>186</v>
      </c>
      <c r="AI13" s="276" t="s">
        <v>186</v>
      </c>
      <c r="AJ13" s="276" t="s">
        <v>186</v>
      </c>
      <c r="AK13" s="276" t="s">
        <v>186</v>
      </c>
      <c r="AL13" s="276" t="s">
        <v>186</v>
      </c>
      <c r="AM13" s="276" t="s">
        <v>18</v>
      </c>
      <c r="AN13" s="276" t="s">
        <v>186</v>
      </c>
      <c r="AO13" s="276" t="s">
        <v>186</v>
      </c>
      <c r="AP13" s="276" t="s">
        <v>18</v>
      </c>
      <c r="AQ13" s="276" t="s">
        <v>186</v>
      </c>
      <c r="AR13" s="276" t="s">
        <v>186</v>
      </c>
      <c r="AS13" s="101" t="s">
        <v>18</v>
      </c>
      <c r="AT13" s="276" t="s">
        <v>186</v>
      </c>
      <c r="AU13" s="276" t="s">
        <v>186</v>
      </c>
      <c r="AV13" s="48" t="s">
        <v>387</v>
      </c>
      <c r="AW13" s="48">
        <v>2017</v>
      </c>
      <c r="AX13" s="48" t="s">
        <v>179</v>
      </c>
      <c r="AY13" s="276" t="s">
        <v>186</v>
      </c>
      <c r="AZ13" s="276" t="s">
        <v>186</v>
      </c>
      <c r="BA13" s="276" t="s">
        <v>186</v>
      </c>
      <c r="BB13" s="276" t="s">
        <v>186</v>
      </c>
      <c r="BC13" s="63" t="s">
        <v>186</v>
      </c>
      <c r="BD13" s="276" t="s">
        <v>186</v>
      </c>
      <c r="BE13" s="276" t="s">
        <v>186</v>
      </c>
      <c r="BF13" s="276" t="s">
        <v>186</v>
      </c>
      <c r="BG13" s="63" t="s">
        <v>179</v>
      </c>
      <c r="BH13" s="63">
        <v>300</v>
      </c>
      <c r="BI13" s="63" t="s">
        <v>179</v>
      </c>
      <c r="BJ13" s="48" t="s">
        <v>179</v>
      </c>
      <c r="BK13" s="48" t="s">
        <v>179</v>
      </c>
      <c r="BL13" s="48" t="s">
        <v>179</v>
      </c>
      <c r="BM13" s="101" t="s">
        <v>179</v>
      </c>
      <c r="BN13" s="48" t="s">
        <v>179</v>
      </c>
      <c r="BO13" s="48" t="s">
        <v>179</v>
      </c>
      <c r="BP13" s="48" t="s">
        <v>179</v>
      </c>
      <c r="BQ13" s="101" t="s">
        <v>179</v>
      </c>
      <c r="BR13" s="70" t="s">
        <v>179</v>
      </c>
      <c r="BS13" s="63">
        <v>0.7</v>
      </c>
      <c r="BT13" s="49">
        <v>270</v>
      </c>
      <c r="BU13" s="101" t="s">
        <v>18</v>
      </c>
      <c r="BV13" s="101" t="s">
        <v>18</v>
      </c>
      <c r="BW13" s="101" t="s">
        <v>18</v>
      </c>
      <c r="BX13" s="101" t="s">
        <v>18</v>
      </c>
      <c r="BY13" s="101" t="s">
        <v>18</v>
      </c>
      <c r="BZ13" s="101" t="s">
        <v>186</v>
      </c>
      <c r="CA13" s="49" t="s">
        <v>186</v>
      </c>
      <c r="CB13" s="51"/>
      <c r="CC13" s="51"/>
      <c r="CD13" s="38">
        <v>320</v>
      </c>
      <c r="CE13" s="38">
        <f>CD13*Tabela68[[#This Row],[Powierzchnia ogrzewana (m2)]]</f>
        <v>13132.8</v>
      </c>
      <c r="CF13" s="48">
        <f t="shared" si="15"/>
        <v>47.278080132378619</v>
      </c>
      <c r="CG13" s="4">
        <v>1.1000000000000001</v>
      </c>
      <c r="CH13" s="4">
        <v>1.7</v>
      </c>
      <c r="CI13" s="50">
        <f t="shared" si="0"/>
        <v>88.410009847548025</v>
      </c>
      <c r="CJ13" s="38">
        <v>0</v>
      </c>
      <c r="CK13" s="48">
        <f t="shared" si="1"/>
        <v>0</v>
      </c>
      <c r="CL13" s="48">
        <v>0</v>
      </c>
      <c r="CM13" s="48">
        <f t="shared" si="2"/>
        <v>0</v>
      </c>
      <c r="CN13" s="48">
        <v>100</v>
      </c>
      <c r="CO13" s="48">
        <f t="shared" si="3"/>
        <v>989.70094357116261</v>
      </c>
      <c r="CP13" s="48">
        <v>0</v>
      </c>
      <c r="CQ13" s="304">
        <f t="shared" si="19"/>
        <v>0</v>
      </c>
      <c r="CR13" s="48">
        <v>0</v>
      </c>
      <c r="CS13" s="48">
        <f t="shared" si="4"/>
        <v>0</v>
      </c>
      <c r="CT13" s="48">
        <f t="shared" si="18"/>
        <v>989.70094357116261</v>
      </c>
      <c r="CU13" s="48">
        <f t="shared" si="5"/>
        <v>0.98970094357116256</v>
      </c>
      <c r="CV13" s="38">
        <v>0</v>
      </c>
      <c r="CW13" s="38">
        <v>0</v>
      </c>
      <c r="CX13" s="38">
        <v>0</v>
      </c>
      <c r="CY13" s="48">
        <f t="shared" si="16"/>
        <v>0</v>
      </c>
      <c r="CZ13" s="48">
        <f t="shared" si="17"/>
        <v>47.278080132378619</v>
      </c>
      <c r="DA13" s="4">
        <v>1.1000000000000001</v>
      </c>
      <c r="DB13" s="4">
        <v>1.7</v>
      </c>
      <c r="DC13" s="50">
        <f t="shared" si="6"/>
        <v>88.410009847548025</v>
      </c>
      <c r="DD13" s="50">
        <v>0</v>
      </c>
      <c r="DE13" s="48">
        <f t="shared" si="7"/>
        <v>0</v>
      </c>
      <c r="DF13" s="48">
        <v>0</v>
      </c>
      <c r="DG13" s="48">
        <f t="shared" ref="DG13:DG21" si="23">DC13*$DA$56*DF13/100</f>
        <v>0</v>
      </c>
      <c r="DH13" s="48">
        <v>0</v>
      </c>
      <c r="DI13" s="48">
        <v>0</v>
      </c>
      <c r="DJ13" s="48">
        <v>100</v>
      </c>
      <c r="DK13" s="48">
        <f t="shared" si="22"/>
        <v>989.70094357116261</v>
      </c>
      <c r="DL13" s="48">
        <v>0</v>
      </c>
      <c r="DM13" s="48">
        <f t="shared" si="21"/>
        <v>0</v>
      </c>
      <c r="DN13" s="48">
        <f t="shared" si="20"/>
        <v>989.70094357116261</v>
      </c>
      <c r="DO13" s="49">
        <f t="shared" si="14"/>
        <v>0.98970094357116256</v>
      </c>
      <c r="DP13" s="48">
        <f t="shared" si="10"/>
        <v>0</v>
      </c>
      <c r="DQ13" s="48">
        <f t="shared" si="11"/>
        <v>0</v>
      </c>
      <c r="DR13" s="49">
        <f t="shared" si="12"/>
        <v>0</v>
      </c>
      <c r="DS13" s="47">
        <f t="shared" si="13"/>
        <v>0</v>
      </c>
    </row>
    <row r="14" spans="1:123" s="34" customFormat="1" ht="24.75" customHeight="1">
      <c r="A14" s="38">
        <v>10</v>
      </c>
      <c r="B14" s="99" t="s">
        <v>388</v>
      </c>
      <c r="C14" s="38" t="s">
        <v>389</v>
      </c>
      <c r="D14" s="38" t="s">
        <v>308</v>
      </c>
      <c r="E14" s="68" t="s">
        <v>308</v>
      </c>
      <c r="F14" s="48" t="s">
        <v>390</v>
      </c>
      <c r="G14" s="38">
        <v>1</v>
      </c>
      <c r="H14" s="49">
        <v>197.86</v>
      </c>
      <c r="I14" s="49">
        <v>197.86</v>
      </c>
      <c r="J14" s="91" t="s">
        <v>179</v>
      </c>
      <c r="K14" s="91" t="s">
        <v>179</v>
      </c>
      <c r="L14" s="91" t="s">
        <v>179</v>
      </c>
      <c r="M14" s="91" t="s">
        <v>179</v>
      </c>
      <c r="N14" s="276" t="s">
        <v>362</v>
      </c>
      <c r="O14" s="99" t="s">
        <v>17</v>
      </c>
      <c r="P14" s="63">
        <v>100</v>
      </c>
      <c r="Q14" s="48">
        <v>2019</v>
      </c>
      <c r="R14" s="99" t="s">
        <v>181</v>
      </c>
      <c r="S14" s="63">
        <v>10</v>
      </c>
      <c r="T14" s="99" t="s">
        <v>370</v>
      </c>
      <c r="U14" s="99" t="s">
        <v>17</v>
      </c>
      <c r="V14" s="48">
        <v>2012</v>
      </c>
      <c r="W14" s="48" t="s">
        <v>209</v>
      </c>
      <c r="X14" s="48">
        <v>15</v>
      </c>
      <c r="Y14" s="276" t="s">
        <v>187</v>
      </c>
      <c r="Z14" s="101" t="s">
        <v>17</v>
      </c>
      <c r="AA14" s="48">
        <v>2014</v>
      </c>
      <c r="AB14" s="48" t="s">
        <v>187</v>
      </c>
      <c r="AC14" s="101" t="s">
        <v>179</v>
      </c>
      <c r="AD14" s="48" t="s">
        <v>179</v>
      </c>
      <c r="AE14" s="276" t="s">
        <v>186</v>
      </c>
      <c r="AF14" s="276" t="s">
        <v>186</v>
      </c>
      <c r="AG14" s="48" t="s">
        <v>180</v>
      </c>
      <c r="AH14" s="48">
        <v>2014</v>
      </c>
      <c r="AI14" s="276" t="s">
        <v>186</v>
      </c>
      <c r="AJ14" s="276" t="s">
        <v>186</v>
      </c>
      <c r="AK14" s="276" t="s">
        <v>186</v>
      </c>
      <c r="AL14" s="276" t="s">
        <v>186</v>
      </c>
      <c r="AM14" s="276" t="s">
        <v>18</v>
      </c>
      <c r="AN14" s="276" t="s">
        <v>186</v>
      </c>
      <c r="AO14" s="276" t="s">
        <v>186</v>
      </c>
      <c r="AP14" s="99" t="s">
        <v>17</v>
      </c>
      <c r="AQ14" s="48">
        <v>2014</v>
      </c>
      <c r="AR14" s="63">
        <v>25</v>
      </c>
      <c r="AS14" s="101" t="s">
        <v>18</v>
      </c>
      <c r="AT14" s="276" t="s">
        <v>186</v>
      </c>
      <c r="AU14" s="276" t="s">
        <v>186</v>
      </c>
      <c r="AV14" s="48" t="s">
        <v>186</v>
      </c>
      <c r="AW14" s="48" t="s">
        <v>186</v>
      </c>
      <c r="AX14" s="48" t="s">
        <v>186</v>
      </c>
      <c r="AY14" s="48" t="s">
        <v>186</v>
      </c>
      <c r="AZ14" s="276" t="s">
        <v>186</v>
      </c>
      <c r="BA14" s="276" t="s">
        <v>186</v>
      </c>
      <c r="BB14" s="63" t="s">
        <v>179</v>
      </c>
      <c r="BC14" s="63" t="s">
        <v>186</v>
      </c>
      <c r="BD14" s="276" t="s">
        <v>186</v>
      </c>
      <c r="BE14" s="276" t="s">
        <v>186</v>
      </c>
      <c r="BF14" s="276" t="s">
        <v>186</v>
      </c>
      <c r="BG14" s="63" t="s">
        <v>179</v>
      </c>
      <c r="BH14" s="63">
        <v>2000</v>
      </c>
      <c r="BI14" s="99" t="s">
        <v>391</v>
      </c>
      <c r="BJ14" s="48">
        <v>2014</v>
      </c>
      <c r="BK14" s="48" t="s">
        <v>179</v>
      </c>
      <c r="BL14" s="48" t="s">
        <v>179</v>
      </c>
      <c r="BM14" s="101" t="s">
        <v>179</v>
      </c>
      <c r="BN14" s="48" t="s">
        <v>179</v>
      </c>
      <c r="BO14" s="48" t="s">
        <v>179</v>
      </c>
      <c r="BP14" s="48" t="s">
        <v>179</v>
      </c>
      <c r="BQ14" s="101" t="s">
        <v>179</v>
      </c>
      <c r="BR14" s="70" t="s">
        <v>179</v>
      </c>
      <c r="BS14" s="63">
        <v>6.27</v>
      </c>
      <c r="BT14" s="49">
        <v>2800</v>
      </c>
      <c r="BU14" s="101" t="s">
        <v>18</v>
      </c>
      <c r="BV14" s="101" t="s">
        <v>18</v>
      </c>
      <c r="BW14" s="101" t="s">
        <v>18</v>
      </c>
      <c r="BX14" s="101" t="s">
        <v>18</v>
      </c>
      <c r="BY14" s="101" t="s">
        <v>18</v>
      </c>
      <c r="BZ14" s="101" t="s">
        <v>186</v>
      </c>
      <c r="CA14" s="49" t="s">
        <v>186</v>
      </c>
      <c r="CB14" s="51"/>
      <c r="CC14" s="51"/>
      <c r="CD14" s="38">
        <v>260</v>
      </c>
      <c r="CE14" s="38">
        <f>CD14*Tabela68[[#This Row],[Powierzchnia ogrzewana (m2)]]</f>
        <v>51443.600000000006</v>
      </c>
      <c r="CF14" s="48">
        <f t="shared" si="15"/>
        <v>185.19696051855149</v>
      </c>
      <c r="CG14" s="4">
        <v>1.1000000000000001</v>
      </c>
      <c r="CH14" s="4">
        <v>1.6</v>
      </c>
      <c r="CI14" s="50">
        <f t="shared" si="0"/>
        <v>325.94665051265065</v>
      </c>
      <c r="CJ14" s="38">
        <v>0</v>
      </c>
      <c r="CK14" s="48">
        <f t="shared" si="1"/>
        <v>0</v>
      </c>
      <c r="CL14" s="48">
        <v>100</v>
      </c>
      <c r="CM14" s="48">
        <f t="shared" si="2"/>
        <v>30874.391062448296</v>
      </c>
      <c r="CN14" s="48">
        <v>0</v>
      </c>
      <c r="CO14" s="48">
        <f t="shared" si="3"/>
        <v>0</v>
      </c>
      <c r="CP14" s="48">
        <v>0</v>
      </c>
      <c r="CQ14" s="304">
        <f t="shared" si="19"/>
        <v>0</v>
      </c>
      <c r="CR14" s="48">
        <v>0</v>
      </c>
      <c r="CS14" s="48">
        <f t="shared" si="4"/>
        <v>0</v>
      </c>
      <c r="CT14" s="48">
        <f t="shared" si="18"/>
        <v>30874.391062448296</v>
      </c>
      <c r="CU14" s="48">
        <f t="shared" si="5"/>
        <v>30.874391062448296</v>
      </c>
      <c r="CV14" s="38">
        <v>35</v>
      </c>
      <c r="CW14" s="38">
        <v>0</v>
      </c>
      <c r="CX14" s="38">
        <v>0</v>
      </c>
      <c r="CY14" s="48">
        <v>0</v>
      </c>
      <c r="CZ14" s="48">
        <f t="shared" si="17"/>
        <v>185.19696051855149</v>
      </c>
      <c r="DA14" s="4">
        <v>1.1000000000000001</v>
      </c>
      <c r="DB14" s="4">
        <v>1.6</v>
      </c>
      <c r="DC14" s="50">
        <f t="shared" si="6"/>
        <v>325.94665051265065</v>
      </c>
      <c r="DD14" s="50">
        <v>0</v>
      </c>
      <c r="DE14" s="48">
        <f t="shared" si="7"/>
        <v>0</v>
      </c>
      <c r="DF14" s="48">
        <v>100</v>
      </c>
      <c r="DG14" s="48">
        <f t="shared" si="23"/>
        <v>30874.391062448296</v>
      </c>
      <c r="DH14" s="48">
        <v>0</v>
      </c>
      <c r="DI14" s="48">
        <v>0</v>
      </c>
      <c r="DJ14" s="48">
        <v>0</v>
      </c>
      <c r="DK14" s="48">
        <f t="shared" si="22"/>
        <v>0</v>
      </c>
      <c r="DL14" s="48">
        <v>0</v>
      </c>
      <c r="DM14" s="48">
        <f t="shared" si="21"/>
        <v>0</v>
      </c>
      <c r="DN14" s="48">
        <f t="shared" si="20"/>
        <v>30874.391062448296</v>
      </c>
      <c r="DO14" s="49">
        <f t="shared" si="14"/>
        <v>30.874391062448296</v>
      </c>
      <c r="DP14" s="48">
        <f t="shared" si="10"/>
        <v>0</v>
      </c>
      <c r="DQ14" s="48">
        <f t="shared" si="11"/>
        <v>0</v>
      </c>
      <c r="DR14" s="49">
        <f t="shared" si="12"/>
        <v>0</v>
      </c>
      <c r="DS14" s="47">
        <f t="shared" si="13"/>
        <v>0</v>
      </c>
    </row>
    <row r="15" spans="1:123" s="34" customFormat="1" ht="37.5" customHeight="1">
      <c r="A15" s="38">
        <v>11</v>
      </c>
      <c r="B15" s="38" t="s">
        <v>392</v>
      </c>
      <c r="C15" s="38" t="s">
        <v>345</v>
      </c>
      <c r="D15" s="38" t="s">
        <v>308</v>
      </c>
      <c r="E15" s="68" t="s">
        <v>308</v>
      </c>
      <c r="F15" s="48">
        <v>1955</v>
      </c>
      <c r="G15" s="38">
        <v>1</v>
      </c>
      <c r="H15" s="63">
        <v>109.65</v>
      </c>
      <c r="I15" s="63">
        <v>95.58</v>
      </c>
      <c r="J15" s="91" t="s">
        <v>179</v>
      </c>
      <c r="K15" s="91" t="s">
        <v>179</v>
      </c>
      <c r="L15" s="91" t="s">
        <v>179</v>
      </c>
      <c r="M15" s="91" t="s">
        <v>179</v>
      </c>
      <c r="N15" s="276" t="s">
        <v>362</v>
      </c>
      <c r="O15" s="101" t="s">
        <v>18</v>
      </c>
      <c r="P15" s="63" t="s">
        <v>186</v>
      </c>
      <c r="Q15" s="63" t="s">
        <v>186</v>
      </c>
      <c r="R15" s="63" t="s">
        <v>186</v>
      </c>
      <c r="S15" s="63" t="s">
        <v>186</v>
      </c>
      <c r="T15" s="38" t="s">
        <v>203</v>
      </c>
      <c r="U15" s="38" t="s">
        <v>18</v>
      </c>
      <c r="V15" s="48" t="s">
        <v>186</v>
      </c>
      <c r="W15" s="38" t="s">
        <v>186</v>
      </c>
      <c r="X15" s="63" t="s">
        <v>186</v>
      </c>
      <c r="Y15" s="276" t="s">
        <v>187</v>
      </c>
      <c r="Z15" s="101" t="s">
        <v>17</v>
      </c>
      <c r="AA15" s="48">
        <v>2016</v>
      </c>
      <c r="AB15" s="48" t="s">
        <v>187</v>
      </c>
      <c r="AC15" s="101" t="s">
        <v>179</v>
      </c>
      <c r="AD15" s="48" t="s">
        <v>179</v>
      </c>
      <c r="AE15" s="276" t="s">
        <v>186</v>
      </c>
      <c r="AF15" s="276" t="s">
        <v>186</v>
      </c>
      <c r="AG15" s="38" t="s">
        <v>179</v>
      </c>
      <c r="AH15" s="48" t="s">
        <v>179</v>
      </c>
      <c r="AI15" s="48" t="s">
        <v>186</v>
      </c>
      <c r="AJ15" s="48" t="s">
        <v>186</v>
      </c>
      <c r="AK15" s="276" t="s">
        <v>186</v>
      </c>
      <c r="AL15" s="276" t="s">
        <v>186</v>
      </c>
      <c r="AM15" s="276" t="s">
        <v>18</v>
      </c>
      <c r="AN15" s="276" t="s">
        <v>186</v>
      </c>
      <c r="AO15" s="276" t="s">
        <v>186</v>
      </c>
      <c r="AP15" s="101" t="s">
        <v>18</v>
      </c>
      <c r="AQ15" s="48" t="s">
        <v>186</v>
      </c>
      <c r="AR15" s="63" t="s">
        <v>186</v>
      </c>
      <c r="AS15" s="101" t="s">
        <v>18</v>
      </c>
      <c r="AT15" s="276" t="s">
        <v>186</v>
      </c>
      <c r="AU15" s="276" t="s">
        <v>186</v>
      </c>
      <c r="AV15" s="48" t="s">
        <v>387</v>
      </c>
      <c r="AW15" s="38" t="s">
        <v>179</v>
      </c>
      <c r="AX15" s="48" t="s">
        <v>186</v>
      </c>
      <c r="AY15" s="48" t="s">
        <v>186</v>
      </c>
      <c r="AZ15" s="276" t="s">
        <v>186</v>
      </c>
      <c r="BA15" s="276" t="s">
        <v>186</v>
      </c>
      <c r="BB15" s="63" t="s">
        <v>186</v>
      </c>
      <c r="BC15" s="63" t="s">
        <v>186</v>
      </c>
      <c r="BD15" s="276" t="s">
        <v>186</v>
      </c>
      <c r="BE15" s="276" t="s">
        <v>186</v>
      </c>
      <c r="BF15" s="276" t="s">
        <v>186</v>
      </c>
      <c r="BG15" s="63" t="s">
        <v>179</v>
      </c>
      <c r="BH15" s="63">
        <v>200</v>
      </c>
      <c r="BI15" s="38" t="s">
        <v>190</v>
      </c>
      <c r="BJ15" s="48" t="s">
        <v>179</v>
      </c>
      <c r="BK15" s="48" t="s">
        <v>179</v>
      </c>
      <c r="BL15" s="48" t="s">
        <v>179</v>
      </c>
      <c r="BM15" s="101" t="s">
        <v>179</v>
      </c>
      <c r="BN15" s="48" t="s">
        <v>179</v>
      </c>
      <c r="BO15" s="48" t="s">
        <v>179</v>
      </c>
      <c r="BP15" s="48" t="s">
        <v>179</v>
      </c>
      <c r="BQ15" s="101" t="s">
        <v>179</v>
      </c>
      <c r="BR15" s="70" t="s">
        <v>179</v>
      </c>
      <c r="BS15" s="63">
        <v>0.3</v>
      </c>
      <c r="BT15" s="63">
        <v>200</v>
      </c>
      <c r="BU15" s="100" t="s">
        <v>17</v>
      </c>
      <c r="BV15" s="100" t="s">
        <v>18</v>
      </c>
      <c r="BW15" s="101" t="s">
        <v>18</v>
      </c>
      <c r="BX15" s="101" t="s">
        <v>18</v>
      </c>
      <c r="BY15" s="101" t="s">
        <v>18</v>
      </c>
      <c r="BZ15" s="100">
        <v>2025</v>
      </c>
      <c r="CA15" s="49">
        <v>200000</v>
      </c>
      <c r="CB15" s="51"/>
      <c r="CC15" s="51"/>
      <c r="CD15" s="38">
        <v>270</v>
      </c>
      <c r="CE15" s="38">
        <f>CD15*Tabela68[[#This Row],[Powierzchnia ogrzewana (m2)]]</f>
        <v>25806.6</v>
      </c>
      <c r="CF15" s="48">
        <f t="shared" si="15"/>
        <v>92.903760260130525</v>
      </c>
      <c r="CG15" s="4">
        <v>1.1000000000000001</v>
      </c>
      <c r="CH15" s="4">
        <v>1.7</v>
      </c>
      <c r="CI15" s="50">
        <f t="shared" si="0"/>
        <v>173.73003168644411</v>
      </c>
      <c r="CJ15" s="38">
        <v>0</v>
      </c>
      <c r="CK15" s="48">
        <f t="shared" si="1"/>
        <v>0</v>
      </c>
      <c r="CL15" s="48">
        <v>0</v>
      </c>
      <c r="CM15" s="48">
        <f t="shared" si="2"/>
        <v>0</v>
      </c>
      <c r="CN15" s="48">
        <v>100</v>
      </c>
      <c r="CO15" s="48">
        <f t="shared" si="3"/>
        <v>1944.8111880454717</v>
      </c>
      <c r="CP15" s="48">
        <v>0</v>
      </c>
      <c r="CQ15" s="304">
        <f t="shared" si="19"/>
        <v>0</v>
      </c>
      <c r="CR15" s="48">
        <v>0</v>
      </c>
      <c r="CS15" s="48">
        <f t="shared" si="4"/>
        <v>0</v>
      </c>
      <c r="CT15" s="48">
        <f t="shared" si="18"/>
        <v>1944.8111880454717</v>
      </c>
      <c r="CU15" s="48">
        <f t="shared" si="5"/>
        <v>1.9448111880454717</v>
      </c>
      <c r="CV15" s="38">
        <v>0</v>
      </c>
      <c r="CW15" s="38">
        <v>0</v>
      </c>
      <c r="CX15" s="38">
        <v>20</v>
      </c>
      <c r="CY15" s="48">
        <f t="shared" si="16"/>
        <v>20</v>
      </c>
      <c r="CZ15" s="48">
        <f t="shared" si="17"/>
        <v>74.323008208104426</v>
      </c>
      <c r="DA15" s="4">
        <v>1.1000000000000001</v>
      </c>
      <c r="DB15" s="4">
        <v>1.7</v>
      </c>
      <c r="DC15" s="50">
        <f t="shared" si="6"/>
        <v>138.9840253491553</v>
      </c>
      <c r="DD15" s="50">
        <v>0</v>
      </c>
      <c r="DE15" s="48">
        <f t="shared" si="7"/>
        <v>0</v>
      </c>
      <c r="DF15" s="48">
        <v>0</v>
      </c>
      <c r="DG15" s="48">
        <f t="shared" si="23"/>
        <v>0</v>
      </c>
      <c r="DH15" s="48">
        <v>0</v>
      </c>
      <c r="DI15" s="48">
        <v>0</v>
      </c>
      <c r="DJ15" s="48">
        <v>100</v>
      </c>
      <c r="DK15" s="48">
        <f t="shared" si="22"/>
        <v>1555.8489504363774</v>
      </c>
      <c r="DL15" s="48">
        <v>0</v>
      </c>
      <c r="DM15" s="48">
        <f t="shared" si="21"/>
        <v>0</v>
      </c>
      <c r="DN15" s="48">
        <f t="shared" si="20"/>
        <v>1555.8489504363774</v>
      </c>
      <c r="DO15" s="49">
        <f t="shared" si="14"/>
        <v>1.5558489504363775</v>
      </c>
      <c r="DP15" s="48">
        <f t="shared" si="10"/>
        <v>34.746006337288804</v>
      </c>
      <c r="DQ15" s="48">
        <f t="shared" si="11"/>
        <v>19.999999999999989</v>
      </c>
      <c r="DR15" s="49">
        <f t="shared" si="12"/>
        <v>0.38896223760909421</v>
      </c>
      <c r="DS15" s="47">
        <f t="shared" si="13"/>
        <v>19.999999999999993</v>
      </c>
    </row>
    <row r="16" spans="1:123" s="34" customFormat="1" ht="32.25" customHeight="1">
      <c r="A16" s="38">
        <v>12</v>
      </c>
      <c r="B16" s="38" t="s">
        <v>393</v>
      </c>
      <c r="C16" s="38" t="s">
        <v>344</v>
      </c>
      <c r="D16" s="38" t="s">
        <v>308</v>
      </c>
      <c r="E16" s="38" t="s">
        <v>308</v>
      </c>
      <c r="F16" s="267">
        <v>1953</v>
      </c>
      <c r="G16" s="38">
        <v>1</v>
      </c>
      <c r="H16" s="63">
        <v>145.5</v>
      </c>
      <c r="I16" s="63">
        <v>145.5</v>
      </c>
      <c r="J16" s="91" t="s">
        <v>179</v>
      </c>
      <c r="K16" s="91" t="s">
        <v>179</v>
      </c>
      <c r="L16" s="91" t="s">
        <v>179</v>
      </c>
      <c r="M16" s="91" t="s">
        <v>179</v>
      </c>
      <c r="N16" s="276" t="s">
        <v>362</v>
      </c>
      <c r="O16" s="101" t="s">
        <v>17</v>
      </c>
      <c r="P16" s="63">
        <v>100</v>
      </c>
      <c r="Q16" s="48">
        <v>2021</v>
      </c>
      <c r="R16" s="63" t="s">
        <v>186</v>
      </c>
      <c r="S16" s="63" t="s">
        <v>186</v>
      </c>
      <c r="T16" s="38" t="s">
        <v>373</v>
      </c>
      <c r="U16" s="38" t="s">
        <v>17</v>
      </c>
      <c r="V16" s="48">
        <v>2008</v>
      </c>
      <c r="W16" s="38" t="s">
        <v>209</v>
      </c>
      <c r="X16" s="63">
        <v>15</v>
      </c>
      <c r="Y16" s="276" t="s">
        <v>187</v>
      </c>
      <c r="Z16" s="101" t="s">
        <v>17</v>
      </c>
      <c r="AA16" s="48">
        <v>2008</v>
      </c>
      <c r="AB16" s="48" t="s">
        <v>187</v>
      </c>
      <c r="AC16" s="101" t="s">
        <v>179</v>
      </c>
      <c r="AD16" s="48" t="s">
        <v>179</v>
      </c>
      <c r="AE16" s="276" t="s">
        <v>186</v>
      </c>
      <c r="AF16" s="276" t="s">
        <v>186</v>
      </c>
      <c r="AG16" s="101" t="s">
        <v>179</v>
      </c>
      <c r="AH16" s="48" t="s">
        <v>179</v>
      </c>
      <c r="AI16" s="48" t="s">
        <v>186</v>
      </c>
      <c r="AJ16" s="48" t="s">
        <v>186</v>
      </c>
      <c r="AK16" s="276" t="s">
        <v>186</v>
      </c>
      <c r="AL16" s="276" t="s">
        <v>186</v>
      </c>
      <c r="AM16" s="276" t="s">
        <v>18</v>
      </c>
      <c r="AN16" s="276" t="s">
        <v>186</v>
      </c>
      <c r="AO16" s="276" t="s">
        <v>186</v>
      </c>
      <c r="AP16" s="38" t="s">
        <v>17</v>
      </c>
      <c r="AQ16" s="48">
        <v>2008</v>
      </c>
      <c r="AR16" s="63">
        <v>25</v>
      </c>
      <c r="AS16" s="101" t="s">
        <v>18</v>
      </c>
      <c r="AT16" s="276" t="s">
        <v>186</v>
      </c>
      <c r="AU16" s="276" t="s">
        <v>186</v>
      </c>
      <c r="AV16" s="101" t="s">
        <v>186</v>
      </c>
      <c r="AW16" s="48" t="s">
        <v>186</v>
      </c>
      <c r="AX16" s="48" t="s">
        <v>186</v>
      </c>
      <c r="AY16" s="48" t="s">
        <v>186</v>
      </c>
      <c r="AZ16" s="276" t="s">
        <v>186</v>
      </c>
      <c r="BA16" s="276" t="s">
        <v>186</v>
      </c>
      <c r="BB16" s="63" t="s">
        <v>179</v>
      </c>
      <c r="BC16" s="63" t="s">
        <v>186</v>
      </c>
      <c r="BD16" s="276" t="s">
        <v>186</v>
      </c>
      <c r="BE16" s="276" t="s">
        <v>186</v>
      </c>
      <c r="BF16" s="276" t="s">
        <v>186</v>
      </c>
      <c r="BG16" s="63" t="s">
        <v>179</v>
      </c>
      <c r="BH16" s="63">
        <v>500</v>
      </c>
      <c r="BI16" s="101" t="s">
        <v>391</v>
      </c>
      <c r="BJ16" s="48">
        <v>2008</v>
      </c>
      <c r="BK16" s="48" t="s">
        <v>179</v>
      </c>
      <c r="BL16" s="48" t="s">
        <v>179</v>
      </c>
      <c r="BM16" s="101" t="s">
        <v>179</v>
      </c>
      <c r="BN16" s="48" t="s">
        <v>179</v>
      </c>
      <c r="BO16" s="48" t="s">
        <v>179</v>
      </c>
      <c r="BP16" s="48" t="s">
        <v>179</v>
      </c>
      <c r="BQ16" s="101" t="s">
        <v>179</v>
      </c>
      <c r="BR16" s="70" t="s">
        <v>179</v>
      </c>
      <c r="BS16" s="63">
        <v>0.9</v>
      </c>
      <c r="BT16" s="49">
        <v>370</v>
      </c>
      <c r="BU16" s="38" t="s">
        <v>18</v>
      </c>
      <c r="BV16" s="101" t="s">
        <v>18</v>
      </c>
      <c r="BW16" s="101" t="s">
        <v>18</v>
      </c>
      <c r="BX16" s="101" t="s">
        <v>18</v>
      </c>
      <c r="BY16" s="101" t="s">
        <v>18</v>
      </c>
      <c r="BZ16" s="38" t="s">
        <v>186</v>
      </c>
      <c r="CA16" s="49" t="s">
        <v>186</v>
      </c>
      <c r="CB16" s="51"/>
      <c r="CC16" s="51"/>
      <c r="CD16" s="38">
        <v>270</v>
      </c>
      <c r="CE16" s="38">
        <f>CD16*Tabela68[[#This Row],[Powierzchnia ogrzewana (m2)]]</f>
        <v>39285</v>
      </c>
      <c r="CF16" s="48">
        <f t="shared" si="15"/>
        <v>141.42600039599279</v>
      </c>
      <c r="CG16" s="4">
        <v>1.1000000000000001</v>
      </c>
      <c r="CH16" s="4">
        <v>1.8</v>
      </c>
      <c r="CI16" s="50">
        <f t="shared" si="0"/>
        <v>280.02348078406578</v>
      </c>
      <c r="CJ16" s="38">
        <v>0</v>
      </c>
      <c r="CK16" s="48">
        <f t="shared" si="1"/>
        <v>0</v>
      </c>
      <c r="CL16" s="48">
        <v>100</v>
      </c>
      <c r="CM16" s="48">
        <f t="shared" si="2"/>
        <v>26524.446374268449</v>
      </c>
      <c r="CN16" s="48">
        <v>0</v>
      </c>
      <c r="CO16" s="48">
        <f t="shared" si="3"/>
        <v>0</v>
      </c>
      <c r="CP16" s="48">
        <v>0</v>
      </c>
      <c r="CQ16" s="304">
        <f t="shared" si="19"/>
        <v>0</v>
      </c>
      <c r="CR16" s="48">
        <v>0</v>
      </c>
      <c r="CS16" s="48">
        <f t="shared" si="4"/>
        <v>0</v>
      </c>
      <c r="CT16" s="48">
        <f t="shared" si="18"/>
        <v>26524.446374268449</v>
      </c>
      <c r="CU16" s="48">
        <f t="shared" si="5"/>
        <v>26.52444637426845</v>
      </c>
      <c r="CV16" s="38">
        <v>0</v>
      </c>
      <c r="CW16" s="38">
        <v>0</v>
      </c>
      <c r="CX16" s="38">
        <v>0</v>
      </c>
      <c r="CY16" s="48">
        <f t="shared" si="16"/>
        <v>0</v>
      </c>
      <c r="CZ16" s="48">
        <f t="shared" si="17"/>
        <v>141.42600039599279</v>
      </c>
      <c r="DA16" s="4">
        <v>1.1000000000000001</v>
      </c>
      <c r="DB16" s="4">
        <v>1.8</v>
      </c>
      <c r="DC16" s="50">
        <f t="shared" si="6"/>
        <v>280.02348078406578</v>
      </c>
      <c r="DD16" s="50">
        <v>0</v>
      </c>
      <c r="DE16" s="48">
        <f t="shared" si="7"/>
        <v>0</v>
      </c>
      <c r="DF16" s="48">
        <v>100</v>
      </c>
      <c r="DG16" s="48">
        <f t="shared" si="23"/>
        <v>26524.446374268449</v>
      </c>
      <c r="DH16" s="48">
        <v>0</v>
      </c>
      <c r="DI16" s="48">
        <v>0</v>
      </c>
      <c r="DJ16" s="48">
        <v>0</v>
      </c>
      <c r="DK16" s="48">
        <f t="shared" si="22"/>
        <v>0</v>
      </c>
      <c r="DL16" s="48">
        <v>0</v>
      </c>
      <c r="DM16" s="48">
        <f t="shared" si="21"/>
        <v>0</v>
      </c>
      <c r="DN16" s="48">
        <f t="shared" si="20"/>
        <v>26524.446374268449</v>
      </c>
      <c r="DO16" s="49">
        <f t="shared" si="14"/>
        <v>26.52444637426845</v>
      </c>
      <c r="DP16" s="48">
        <f t="shared" si="10"/>
        <v>0</v>
      </c>
      <c r="DQ16" s="48">
        <f t="shared" si="11"/>
        <v>0</v>
      </c>
      <c r="DR16" s="49">
        <f t="shared" si="12"/>
        <v>0</v>
      </c>
      <c r="DS16" s="47">
        <f t="shared" si="13"/>
        <v>0</v>
      </c>
    </row>
    <row r="17" spans="1:123" s="34" customFormat="1" ht="33.75" customHeight="1">
      <c r="A17" s="38">
        <v>13</v>
      </c>
      <c r="B17" s="38" t="s">
        <v>394</v>
      </c>
      <c r="C17" s="38" t="s">
        <v>341</v>
      </c>
      <c r="D17" s="38" t="s">
        <v>308</v>
      </c>
      <c r="E17" s="38" t="s">
        <v>308</v>
      </c>
      <c r="F17" s="48">
        <v>1975</v>
      </c>
      <c r="G17" s="38">
        <v>1</v>
      </c>
      <c r="H17" s="63">
        <v>261</v>
      </c>
      <c r="I17" s="63">
        <v>261</v>
      </c>
      <c r="J17" s="91" t="s">
        <v>179</v>
      </c>
      <c r="K17" s="91" t="s">
        <v>179</v>
      </c>
      <c r="L17" s="91" t="s">
        <v>179</v>
      </c>
      <c r="M17" s="91" t="s">
        <v>179</v>
      </c>
      <c r="N17" s="276" t="s">
        <v>362</v>
      </c>
      <c r="O17" s="71" t="s">
        <v>17</v>
      </c>
      <c r="P17" s="63">
        <v>100</v>
      </c>
      <c r="Q17" s="48">
        <v>2016</v>
      </c>
      <c r="R17" s="101" t="s">
        <v>209</v>
      </c>
      <c r="S17" s="63">
        <v>15</v>
      </c>
      <c r="T17" s="101" t="s">
        <v>395</v>
      </c>
      <c r="U17" s="101" t="s">
        <v>17</v>
      </c>
      <c r="V17" s="48">
        <v>2020</v>
      </c>
      <c r="W17" s="101" t="s">
        <v>181</v>
      </c>
      <c r="X17" s="63">
        <v>10</v>
      </c>
      <c r="Y17" s="276" t="s">
        <v>187</v>
      </c>
      <c r="Z17" s="101" t="s">
        <v>17</v>
      </c>
      <c r="AA17" s="48">
        <v>2014</v>
      </c>
      <c r="AB17" s="48" t="s">
        <v>187</v>
      </c>
      <c r="AC17" s="101" t="s">
        <v>179</v>
      </c>
      <c r="AD17" s="48" t="s">
        <v>179</v>
      </c>
      <c r="AE17" s="276" t="s">
        <v>186</v>
      </c>
      <c r="AF17" s="276" t="s">
        <v>186</v>
      </c>
      <c r="AG17" s="101" t="s">
        <v>179</v>
      </c>
      <c r="AH17" s="48" t="s">
        <v>179</v>
      </c>
      <c r="AI17" s="48" t="s">
        <v>186</v>
      </c>
      <c r="AJ17" s="48" t="s">
        <v>186</v>
      </c>
      <c r="AK17" s="276" t="s">
        <v>186</v>
      </c>
      <c r="AL17" s="276" t="s">
        <v>186</v>
      </c>
      <c r="AM17" s="276" t="s">
        <v>18</v>
      </c>
      <c r="AN17" s="276" t="s">
        <v>186</v>
      </c>
      <c r="AO17" s="276" t="s">
        <v>186</v>
      </c>
      <c r="AP17" s="101" t="s">
        <v>17</v>
      </c>
      <c r="AQ17" s="48">
        <v>2018</v>
      </c>
      <c r="AR17" s="63">
        <v>25</v>
      </c>
      <c r="AS17" s="101" t="s">
        <v>18</v>
      </c>
      <c r="AT17" s="276" t="s">
        <v>186</v>
      </c>
      <c r="AU17" s="276" t="s">
        <v>186</v>
      </c>
      <c r="AV17" s="101" t="s">
        <v>186</v>
      </c>
      <c r="AW17" s="48" t="s">
        <v>186</v>
      </c>
      <c r="AX17" s="48" t="s">
        <v>186</v>
      </c>
      <c r="AY17" s="48" t="s">
        <v>186</v>
      </c>
      <c r="AZ17" s="276" t="s">
        <v>186</v>
      </c>
      <c r="BA17" s="276" t="s">
        <v>186</v>
      </c>
      <c r="BB17" s="63" t="s">
        <v>179</v>
      </c>
      <c r="BC17" s="63" t="s">
        <v>186</v>
      </c>
      <c r="BD17" s="276" t="s">
        <v>186</v>
      </c>
      <c r="BE17" s="276" t="s">
        <v>186</v>
      </c>
      <c r="BF17" s="276" t="s">
        <v>186</v>
      </c>
      <c r="BG17" s="63" t="s">
        <v>179</v>
      </c>
      <c r="BH17" s="63">
        <v>4500</v>
      </c>
      <c r="BI17" s="101" t="s">
        <v>190</v>
      </c>
      <c r="BJ17" s="48" t="s">
        <v>179</v>
      </c>
      <c r="BK17" s="48" t="s">
        <v>179</v>
      </c>
      <c r="BL17" s="48" t="s">
        <v>179</v>
      </c>
      <c r="BM17" s="101" t="s">
        <v>179</v>
      </c>
      <c r="BN17" s="48" t="s">
        <v>179</v>
      </c>
      <c r="BO17" s="48" t="s">
        <v>179</v>
      </c>
      <c r="BP17" s="48" t="s">
        <v>179</v>
      </c>
      <c r="BQ17" s="101" t="s">
        <v>179</v>
      </c>
      <c r="BR17" s="70" t="s">
        <v>179</v>
      </c>
      <c r="BS17" s="63">
        <v>1</v>
      </c>
      <c r="BT17" s="49">
        <v>1000</v>
      </c>
      <c r="BU17" s="101" t="s">
        <v>18</v>
      </c>
      <c r="BV17" s="101" t="s">
        <v>18</v>
      </c>
      <c r="BW17" s="101" t="s">
        <v>18</v>
      </c>
      <c r="BX17" s="101" t="s">
        <v>18</v>
      </c>
      <c r="BY17" s="101" t="s">
        <v>18</v>
      </c>
      <c r="BZ17" s="101" t="s">
        <v>186</v>
      </c>
      <c r="CA17" s="49" t="s">
        <v>186</v>
      </c>
      <c r="CB17" s="51"/>
      <c r="CC17" s="51"/>
      <c r="CD17" s="38">
        <v>250</v>
      </c>
      <c r="CE17" s="38">
        <f>CD17*Tabela68[[#This Row],[Powierzchnia ogrzewana (m2)]]</f>
        <v>65250</v>
      </c>
      <c r="CF17" s="48">
        <f t="shared" si="15"/>
        <v>234.90000065772</v>
      </c>
      <c r="CG17" s="4">
        <v>1.1000000000000001</v>
      </c>
      <c r="CH17" s="4">
        <v>1.8</v>
      </c>
      <c r="CI17" s="50">
        <f t="shared" si="0"/>
        <v>465.1020013022856</v>
      </c>
      <c r="CJ17" s="38">
        <v>0</v>
      </c>
      <c r="CK17" s="48">
        <f t="shared" si="1"/>
        <v>0</v>
      </c>
      <c r="CL17" s="48">
        <v>100</v>
      </c>
      <c r="CM17" s="48">
        <f t="shared" si="2"/>
        <v>44055.49512335538</v>
      </c>
      <c r="CN17" s="48">
        <v>0</v>
      </c>
      <c r="CO17" s="48">
        <f t="shared" si="3"/>
        <v>0</v>
      </c>
      <c r="CP17" s="48">
        <v>0</v>
      </c>
      <c r="CQ17" s="304">
        <f t="shared" si="19"/>
        <v>0</v>
      </c>
      <c r="CR17" s="48">
        <v>0</v>
      </c>
      <c r="CS17" s="48">
        <f t="shared" si="4"/>
        <v>0</v>
      </c>
      <c r="CT17" s="48">
        <f t="shared" ref="CT17:CT19" si="24">CO17+CM17+CK17+CS17</f>
        <v>44055.49512335538</v>
      </c>
      <c r="CU17" s="48">
        <f t="shared" si="5"/>
        <v>44.055495123355378</v>
      </c>
      <c r="CV17" s="38">
        <v>35</v>
      </c>
      <c r="CW17" s="38">
        <v>20</v>
      </c>
      <c r="CX17" s="38">
        <v>0</v>
      </c>
      <c r="CY17" s="48">
        <f t="shared" si="16"/>
        <v>48</v>
      </c>
      <c r="CZ17" s="48">
        <f t="shared" si="17"/>
        <v>122.1480003420144</v>
      </c>
      <c r="DA17" s="4">
        <v>1.1000000000000001</v>
      </c>
      <c r="DB17" s="4">
        <v>1.6</v>
      </c>
      <c r="DC17" s="50">
        <f t="shared" si="6"/>
        <v>214.98048060194537</v>
      </c>
      <c r="DD17" s="50">
        <v>0</v>
      </c>
      <c r="DE17" s="48">
        <f t="shared" si="7"/>
        <v>0</v>
      </c>
      <c r="DF17" s="48">
        <v>100</v>
      </c>
      <c r="DG17" s="48">
        <f t="shared" si="23"/>
        <v>20363.428857017603</v>
      </c>
      <c r="DH17" s="48">
        <v>0</v>
      </c>
      <c r="DI17" s="48">
        <v>0</v>
      </c>
      <c r="DJ17" s="48">
        <v>0</v>
      </c>
      <c r="DK17" s="48">
        <f t="shared" si="22"/>
        <v>0</v>
      </c>
      <c r="DL17" s="48">
        <v>0</v>
      </c>
      <c r="DM17" s="48">
        <f t="shared" si="21"/>
        <v>0</v>
      </c>
      <c r="DN17" s="48">
        <f t="shared" si="20"/>
        <v>20363.428857017603</v>
      </c>
      <c r="DO17" s="49">
        <f t="shared" si="14"/>
        <v>20.363428857017603</v>
      </c>
      <c r="DP17" s="48">
        <f t="shared" si="10"/>
        <v>250.12152070034023</v>
      </c>
      <c r="DQ17" s="48">
        <f t="shared" si="11"/>
        <v>53.777777777777771</v>
      </c>
      <c r="DR17" s="49">
        <f>CU17-DO17</f>
        <v>23.692066266337775</v>
      </c>
      <c r="DS17" s="47">
        <f t="shared" si="13"/>
        <v>53.777777777777771</v>
      </c>
    </row>
    <row r="18" spans="1:123" s="34" customFormat="1" ht="24" customHeight="1">
      <c r="A18" s="38">
        <v>14</v>
      </c>
      <c r="B18" s="38" t="s">
        <v>396</v>
      </c>
      <c r="C18" s="38" t="s">
        <v>327</v>
      </c>
      <c r="D18" s="38" t="s">
        <v>366</v>
      </c>
      <c r="E18" s="38" t="s">
        <v>397</v>
      </c>
      <c r="F18" s="48">
        <v>2018</v>
      </c>
      <c r="G18" s="38">
        <v>1</v>
      </c>
      <c r="H18" s="63">
        <v>194.29</v>
      </c>
      <c r="I18" s="63">
        <v>194.29</v>
      </c>
      <c r="J18" s="91" t="s">
        <v>179</v>
      </c>
      <c r="K18" s="91" t="s">
        <v>179</v>
      </c>
      <c r="L18" s="91" t="s">
        <v>179</v>
      </c>
      <c r="M18" s="91" t="s">
        <v>179</v>
      </c>
      <c r="N18" s="276" t="s">
        <v>362</v>
      </c>
      <c r="O18" s="101" t="s">
        <v>17</v>
      </c>
      <c r="P18" s="63">
        <v>100</v>
      </c>
      <c r="Q18" s="48">
        <v>2018</v>
      </c>
      <c r="R18" s="101" t="s">
        <v>181</v>
      </c>
      <c r="S18" s="63">
        <v>20</v>
      </c>
      <c r="T18" s="38" t="s">
        <v>398</v>
      </c>
      <c r="U18" s="38" t="s">
        <v>17</v>
      </c>
      <c r="V18" s="48">
        <v>2018</v>
      </c>
      <c r="W18" s="38" t="s">
        <v>209</v>
      </c>
      <c r="X18" s="63">
        <v>25</v>
      </c>
      <c r="Y18" s="48" t="s">
        <v>399</v>
      </c>
      <c r="Z18" s="101" t="s">
        <v>17</v>
      </c>
      <c r="AA18" s="48">
        <v>2018</v>
      </c>
      <c r="AB18" s="101" t="s">
        <v>399</v>
      </c>
      <c r="AC18" s="101" t="s">
        <v>179</v>
      </c>
      <c r="AD18" s="48" t="s">
        <v>179</v>
      </c>
      <c r="AE18" s="276" t="s">
        <v>186</v>
      </c>
      <c r="AF18" s="276" t="s">
        <v>186</v>
      </c>
      <c r="AG18" s="101" t="s">
        <v>179</v>
      </c>
      <c r="AH18" s="48" t="s">
        <v>179</v>
      </c>
      <c r="AI18" s="48" t="s">
        <v>186</v>
      </c>
      <c r="AJ18" s="48" t="s">
        <v>186</v>
      </c>
      <c r="AK18" s="276" t="s">
        <v>186</v>
      </c>
      <c r="AL18" s="276" t="s">
        <v>186</v>
      </c>
      <c r="AM18" s="276" t="s">
        <v>18</v>
      </c>
      <c r="AN18" s="276" t="s">
        <v>186</v>
      </c>
      <c r="AO18" s="276" t="s">
        <v>186</v>
      </c>
      <c r="AP18" s="101" t="s">
        <v>18</v>
      </c>
      <c r="AQ18" s="48" t="s">
        <v>186</v>
      </c>
      <c r="AR18" s="63" t="s">
        <v>186</v>
      </c>
      <c r="AS18" s="101" t="s">
        <v>17</v>
      </c>
      <c r="AT18" s="48">
        <v>2017</v>
      </c>
      <c r="AU18" s="48">
        <v>32</v>
      </c>
      <c r="AV18" s="101" t="s">
        <v>186</v>
      </c>
      <c r="AW18" s="48" t="s">
        <v>186</v>
      </c>
      <c r="AX18" s="48" t="s">
        <v>186</v>
      </c>
      <c r="AY18" s="48" t="s">
        <v>186</v>
      </c>
      <c r="AZ18" s="276" t="s">
        <v>186</v>
      </c>
      <c r="BA18" s="276" t="s">
        <v>186</v>
      </c>
      <c r="BB18" s="63" t="s">
        <v>179</v>
      </c>
      <c r="BC18" s="48">
        <v>3.3</v>
      </c>
      <c r="BD18" s="276" t="s">
        <v>186</v>
      </c>
      <c r="BE18" s="276" t="s">
        <v>186</v>
      </c>
      <c r="BF18" s="276" t="s">
        <v>186</v>
      </c>
      <c r="BG18" s="63" t="s">
        <v>179</v>
      </c>
      <c r="BH18" s="63">
        <v>9472</v>
      </c>
      <c r="BI18" s="101" t="s">
        <v>391</v>
      </c>
      <c r="BJ18" s="48">
        <v>2017</v>
      </c>
      <c r="BK18" s="48" t="s">
        <v>179</v>
      </c>
      <c r="BL18" s="48" t="s">
        <v>179</v>
      </c>
      <c r="BM18" s="101" t="s">
        <v>179</v>
      </c>
      <c r="BN18" s="48" t="s">
        <v>179</v>
      </c>
      <c r="BO18" s="48" t="s">
        <v>179</v>
      </c>
      <c r="BP18" s="48" t="s">
        <v>179</v>
      </c>
      <c r="BQ18" s="101" t="s">
        <v>179</v>
      </c>
      <c r="BR18" s="70" t="s">
        <v>179</v>
      </c>
      <c r="BS18" s="63">
        <v>10</v>
      </c>
      <c r="BT18" s="49">
        <v>4133</v>
      </c>
      <c r="BU18" s="101" t="s">
        <v>18</v>
      </c>
      <c r="BV18" s="101" t="s">
        <v>18</v>
      </c>
      <c r="BW18" s="101" t="s">
        <v>18</v>
      </c>
      <c r="BX18" s="101" t="s">
        <v>18</v>
      </c>
      <c r="BY18" s="101" t="s">
        <v>18</v>
      </c>
      <c r="BZ18" s="101" t="s">
        <v>186</v>
      </c>
      <c r="CA18" s="49" t="s">
        <v>186</v>
      </c>
      <c r="CB18" s="51"/>
      <c r="CC18" s="51"/>
      <c r="CD18" s="38">
        <v>90</v>
      </c>
      <c r="CE18" s="38">
        <f>CD18*Tabela68[[#This Row],[Powierzchnia ogrzewana (m2)]]</f>
        <v>17486.099999999999</v>
      </c>
      <c r="CF18" s="48">
        <f t="shared" si="15"/>
        <v>62.949960176259879</v>
      </c>
      <c r="CG18" s="4">
        <v>1.1000000000000001</v>
      </c>
      <c r="CH18" s="4">
        <v>1.7</v>
      </c>
      <c r="CI18" s="50">
        <f t="shared" si="0"/>
        <v>117.71642552960597</v>
      </c>
      <c r="CJ18" s="38">
        <v>0</v>
      </c>
      <c r="CK18" s="48">
        <f t="shared" si="1"/>
        <v>0</v>
      </c>
      <c r="CL18" s="48">
        <v>100</v>
      </c>
      <c r="CM18" s="48">
        <f t="shared" si="2"/>
        <v>11150.361418221008</v>
      </c>
      <c r="CN18" s="48">
        <v>0</v>
      </c>
      <c r="CO18" s="48">
        <f t="shared" si="3"/>
        <v>0</v>
      </c>
      <c r="CP18" s="48">
        <v>0</v>
      </c>
      <c r="CQ18" s="304">
        <f t="shared" si="19"/>
        <v>0</v>
      </c>
      <c r="CR18" s="48">
        <v>0</v>
      </c>
      <c r="CS18" s="48">
        <f t="shared" si="4"/>
        <v>0</v>
      </c>
      <c r="CT18" s="48">
        <f t="shared" si="24"/>
        <v>11150.361418221008</v>
      </c>
      <c r="CU18" s="48">
        <f t="shared" si="5"/>
        <v>11.150361418221008</v>
      </c>
      <c r="CV18" s="38">
        <v>35</v>
      </c>
      <c r="CW18" s="38">
        <v>20</v>
      </c>
      <c r="CX18" s="38">
        <v>20</v>
      </c>
      <c r="CY18" s="48">
        <f t="shared" si="16"/>
        <v>58.4</v>
      </c>
      <c r="CZ18" s="48">
        <f>CF18*((100-CY18)/100)</f>
        <v>26.187183433324112</v>
      </c>
      <c r="DA18" s="4">
        <v>1.1000000000000001</v>
      </c>
      <c r="DB18" s="4">
        <v>1.2</v>
      </c>
      <c r="DC18" s="50">
        <f t="shared" si="6"/>
        <v>34.567082131987831</v>
      </c>
      <c r="DD18" s="50">
        <v>100</v>
      </c>
      <c r="DE18" s="48">
        <f t="shared" si="7"/>
        <v>1939.5973862948726</v>
      </c>
      <c r="DF18" s="48">
        <v>0</v>
      </c>
      <c r="DG18" s="48">
        <f t="shared" si="23"/>
        <v>0</v>
      </c>
      <c r="DH18" s="48">
        <v>0</v>
      </c>
      <c r="DI18" s="48">
        <v>0</v>
      </c>
      <c r="DJ18" s="48">
        <v>0</v>
      </c>
      <c r="DK18" s="48">
        <f t="shared" si="22"/>
        <v>0</v>
      </c>
      <c r="DL18" s="48">
        <v>0</v>
      </c>
      <c r="DM18" s="48">
        <f t="shared" si="21"/>
        <v>0</v>
      </c>
      <c r="DN18" s="48">
        <f t="shared" si="20"/>
        <v>1939.5973862948726</v>
      </c>
      <c r="DO18" s="49">
        <f t="shared" si="14"/>
        <v>1.9395973862948725</v>
      </c>
      <c r="DP18" s="48">
        <f t="shared" si="10"/>
        <v>83.149343397618139</v>
      </c>
      <c r="DQ18" s="48">
        <f t="shared" si="11"/>
        <v>70.635294117647049</v>
      </c>
      <c r="DR18" s="49">
        <f t="shared" si="12"/>
        <v>9.2107640319261357</v>
      </c>
      <c r="DS18" s="47">
        <f t="shared" si="13"/>
        <v>82.605071588752793</v>
      </c>
    </row>
    <row r="19" spans="1:123" s="34" customFormat="1" ht="28.5" customHeight="1">
      <c r="A19" s="38">
        <v>15</v>
      </c>
      <c r="B19" s="101" t="s">
        <v>400</v>
      </c>
      <c r="C19" s="38" t="s">
        <v>326</v>
      </c>
      <c r="D19" s="38" t="s">
        <v>401</v>
      </c>
      <c r="E19" s="38">
        <v>7</v>
      </c>
      <c r="F19" s="48">
        <v>1964</v>
      </c>
      <c r="G19" s="38">
        <v>2</v>
      </c>
      <c r="H19" s="63">
        <v>433.81</v>
      </c>
      <c r="I19" s="63">
        <v>433.81</v>
      </c>
      <c r="J19" s="91" t="s">
        <v>179</v>
      </c>
      <c r="K19" s="91" t="s">
        <v>179</v>
      </c>
      <c r="L19" s="91" t="s">
        <v>179</v>
      </c>
      <c r="M19" s="91" t="s">
        <v>179</v>
      </c>
      <c r="N19" s="276" t="s">
        <v>362</v>
      </c>
      <c r="O19" s="101" t="s">
        <v>18</v>
      </c>
      <c r="P19" s="63" t="s">
        <v>186</v>
      </c>
      <c r="Q19" s="48" t="s">
        <v>186</v>
      </c>
      <c r="R19" s="38" t="s">
        <v>179</v>
      </c>
      <c r="S19" s="63" t="s">
        <v>179</v>
      </c>
      <c r="T19" s="38" t="s">
        <v>363</v>
      </c>
      <c r="U19" s="38" t="s">
        <v>18</v>
      </c>
      <c r="V19" s="48" t="s">
        <v>186</v>
      </c>
      <c r="W19" s="38" t="s">
        <v>186</v>
      </c>
      <c r="X19" s="63" t="s">
        <v>186</v>
      </c>
      <c r="Y19" s="38" t="s">
        <v>187</v>
      </c>
      <c r="Z19" s="38" t="s">
        <v>17</v>
      </c>
      <c r="AA19" s="48">
        <v>2010</v>
      </c>
      <c r="AB19" s="38" t="s">
        <v>187</v>
      </c>
      <c r="AC19" s="101" t="s">
        <v>179</v>
      </c>
      <c r="AD19" s="48">
        <v>2005</v>
      </c>
      <c r="AE19" s="276" t="s">
        <v>186</v>
      </c>
      <c r="AF19" s="276" t="s">
        <v>186</v>
      </c>
      <c r="AG19" s="101" t="s">
        <v>179</v>
      </c>
      <c r="AH19" s="48" t="s">
        <v>179</v>
      </c>
      <c r="AI19" s="48" t="s">
        <v>186</v>
      </c>
      <c r="AJ19" s="48" t="s">
        <v>186</v>
      </c>
      <c r="AK19" s="276" t="s">
        <v>186</v>
      </c>
      <c r="AL19" s="276" t="s">
        <v>186</v>
      </c>
      <c r="AM19" s="276" t="s">
        <v>18</v>
      </c>
      <c r="AN19" s="276" t="s">
        <v>186</v>
      </c>
      <c r="AO19" s="276" t="s">
        <v>186</v>
      </c>
      <c r="AP19" s="101" t="s">
        <v>17</v>
      </c>
      <c r="AQ19" s="48">
        <v>2008</v>
      </c>
      <c r="AR19" s="63">
        <v>50</v>
      </c>
      <c r="AS19" s="38" t="s">
        <v>18</v>
      </c>
      <c r="AT19" s="48" t="s">
        <v>186</v>
      </c>
      <c r="AU19" s="63" t="s">
        <v>186</v>
      </c>
      <c r="AV19" s="38" t="s">
        <v>186</v>
      </c>
      <c r="AW19" s="48" t="s">
        <v>186</v>
      </c>
      <c r="AX19" s="63" t="s">
        <v>186</v>
      </c>
      <c r="AY19" s="48" t="s">
        <v>186</v>
      </c>
      <c r="AZ19" s="276" t="s">
        <v>186</v>
      </c>
      <c r="BA19" s="276" t="s">
        <v>186</v>
      </c>
      <c r="BB19" s="63" t="s">
        <v>179</v>
      </c>
      <c r="BC19" s="63" t="s">
        <v>186</v>
      </c>
      <c r="BD19" s="276" t="s">
        <v>186</v>
      </c>
      <c r="BE19" s="276" t="s">
        <v>186</v>
      </c>
      <c r="BF19" s="276" t="s">
        <v>186</v>
      </c>
      <c r="BG19" s="63" t="s">
        <v>186</v>
      </c>
      <c r="BH19" s="63">
        <v>14400</v>
      </c>
      <c r="BI19" s="38" t="s">
        <v>190</v>
      </c>
      <c r="BJ19" s="48" t="s">
        <v>179</v>
      </c>
      <c r="BK19" s="48" t="s">
        <v>179</v>
      </c>
      <c r="BL19" s="48" t="s">
        <v>179</v>
      </c>
      <c r="BM19" s="101" t="s">
        <v>179</v>
      </c>
      <c r="BN19" s="48" t="s">
        <v>179</v>
      </c>
      <c r="BO19" s="48" t="s">
        <v>179</v>
      </c>
      <c r="BP19" s="48" t="s">
        <v>179</v>
      </c>
      <c r="BQ19" s="101" t="s">
        <v>179</v>
      </c>
      <c r="BR19" s="70" t="s">
        <v>179</v>
      </c>
      <c r="BS19" s="63">
        <v>15</v>
      </c>
      <c r="BT19" s="49">
        <v>6200</v>
      </c>
      <c r="BU19" s="101" t="s">
        <v>17</v>
      </c>
      <c r="BV19" s="101" t="s">
        <v>17</v>
      </c>
      <c r="BW19" s="101" t="s">
        <v>18</v>
      </c>
      <c r="BX19" s="101" t="s">
        <v>18</v>
      </c>
      <c r="BY19" s="38" t="s">
        <v>17</v>
      </c>
      <c r="BZ19" s="38" t="s">
        <v>402</v>
      </c>
      <c r="CA19" s="49">
        <v>720000</v>
      </c>
      <c r="CB19" s="51"/>
      <c r="CC19" s="51"/>
      <c r="CD19" s="38">
        <v>240</v>
      </c>
      <c r="CE19" s="38">
        <f>CD19*Tabela68[[#This Row],[Powierzchnia ogrzewana (m2)]]</f>
        <v>104114.4</v>
      </c>
      <c r="CF19" s="48">
        <f t="shared" si="15"/>
        <v>374.81184104947312</v>
      </c>
      <c r="CG19" s="4">
        <v>1.1000000000000001</v>
      </c>
      <c r="CH19" s="4">
        <v>1.7</v>
      </c>
      <c r="CI19" s="50">
        <f t="shared" si="0"/>
        <v>700.89814276251468</v>
      </c>
      <c r="CJ19" s="38">
        <v>0</v>
      </c>
      <c r="CK19" s="48">
        <f t="shared" si="1"/>
        <v>0</v>
      </c>
      <c r="CL19" s="48">
        <v>100</v>
      </c>
      <c r="CM19" s="48">
        <f t="shared" si="2"/>
        <v>66390.629633893739</v>
      </c>
      <c r="CN19" s="48">
        <v>0</v>
      </c>
      <c r="CO19" s="48">
        <f t="shared" si="3"/>
        <v>0</v>
      </c>
      <c r="CP19" s="48">
        <v>0</v>
      </c>
      <c r="CQ19" s="304">
        <f t="shared" si="19"/>
        <v>0</v>
      </c>
      <c r="CR19" s="48">
        <v>0</v>
      </c>
      <c r="CS19" s="48">
        <f t="shared" si="4"/>
        <v>0</v>
      </c>
      <c r="CT19" s="48">
        <f t="shared" si="24"/>
        <v>66390.629633893739</v>
      </c>
      <c r="CU19" s="48">
        <f t="shared" si="5"/>
        <v>66.390629633893738</v>
      </c>
      <c r="CV19" s="38">
        <v>0</v>
      </c>
      <c r="CW19" s="38">
        <v>0</v>
      </c>
      <c r="CX19" s="38">
        <v>0</v>
      </c>
      <c r="CY19" s="48">
        <f t="shared" si="16"/>
        <v>0</v>
      </c>
      <c r="CZ19" s="48">
        <f t="shared" si="17"/>
        <v>374.81184104947312</v>
      </c>
      <c r="DA19" s="4">
        <v>1.1000000000000001</v>
      </c>
      <c r="DB19" s="4">
        <v>1.7</v>
      </c>
      <c r="DC19" s="50">
        <f t="shared" si="6"/>
        <v>700.89814276251468</v>
      </c>
      <c r="DD19" s="50">
        <v>0</v>
      </c>
      <c r="DE19" s="48">
        <f t="shared" si="7"/>
        <v>0</v>
      </c>
      <c r="DF19" s="48">
        <v>100</v>
      </c>
      <c r="DG19" s="48">
        <f t="shared" si="23"/>
        <v>66390.629633893739</v>
      </c>
      <c r="DH19" s="48">
        <v>0</v>
      </c>
      <c r="DI19" s="48">
        <v>0</v>
      </c>
      <c r="DJ19" s="48">
        <v>0</v>
      </c>
      <c r="DK19" s="48">
        <f t="shared" si="22"/>
        <v>0</v>
      </c>
      <c r="DL19" s="48">
        <v>0</v>
      </c>
      <c r="DM19" s="48">
        <f t="shared" si="21"/>
        <v>0</v>
      </c>
      <c r="DN19" s="48">
        <f t="shared" si="20"/>
        <v>66390.629633893739</v>
      </c>
      <c r="DO19" s="49">
        <f t="shared" si="14"/>
        <v>66.390629633893738</v>
      </c>
      <c r="DP19" s="48">
        <f t="shared" si="10"/>
        <v>0</v>
      </c>
      <c r="DQ19" s="48">
        <f t="shared" si="11"/>
        <v>0</v>
      </c>
      <c r="DR19" s="49">
        <f t="shared" si="12"/>
        <v>0</v>
      </c>
      <c r="DS19" s="47">
        <f t="shared" si="13"/>
        <v>0</v>
      </c>
    </row>
    <row r="20" spans="1:123" s="34" customFormat="1" ht="31.5">
      <c r="A20" s="38">
        <v>16</v>
      </c>
      <c r="B20" s="101" t="s">
        <v>403</v>
      </c>
      <c r="C20" s="101" t="s">
        <v>327</v>
      </c>
      <c r="D20" s="101" t="s">
        <v>404</v>
      </c>
      <c r="E20" s="101">
        <v>3</v>
      </c>
      <c r="F20" s="48">
        <v>1962</v>
      </c>
      <c r="G20" s="38">
        <v>2</v>
      </c>
      <c r="H20" s="63">
        <v>138.5</v>
      </c>
      <c r="I20" s="63">
        <v>138.5</v>
      </c>
      <c r="J20" s="91" t="s">
        <v>179</v>
      </c>
      <c r="K20" s="91" t="s">
        <v>179</v>
      </c>
      <c r="L20" s="91" t="s">
        <v>179</v>
      </c>
      <c r="M20" s="91" t="s">
        <v>179</v>
      </c>
      <c r="N20" s="276" t="s">
        <v>362</v>
      </c>
      <c r="O20" s="101" t="s">
        <v>17</v>
      </c>
      <c r="P20" s="63">
        <v>100</v>
      </c>
      <c r="Q20" s="48">
        <v>2019</v>
      </c>
      <c r="R20" s="101" t="s">
        <v>179</v>
      </c>
      <c r="S20" s="63">
        <v>10</v>
      </c>
      <c r="T20" s="101" t="s">
        <v>405</v>
      </c>
      <c r="U20" s="101" t="s">
        <v>18</v>
      </c>
      <c r="V20" s="48" t="s">
        <v>186</v>
      </c>
      <c r="W20" s="101" t="s">
        <v>186</v>
      </c>
      <c r="X20" s="63" t="s">
        <v>186</v>
      </c>
      <c r="Y20" s="101" t="s">
        <v>187</v>
      </c>
      <c r="Z20" s="101" t="s">
        <v>17</v>
      </c>
      <c r="AA20" s="48">
        <v>2019</v>
      </c>
      <c r="AB20" s="101" t="s">
        <v>187</v>
      </c>
      <c r="AC20" s="101" t="s">
        <v>406</v>
      </c>
      <c r="AD20" s="48">
        <v>2019</v>
      </c>
      <c r="AE20" s="276" t="s">
        <v>186</v>
      </c>
      <c r="AF20" s="276" t="s">
        <v>186</v>
      </c>
      <c r="AG20" s="101" t="s">
        <v>180</v>
      </c>
      <c r="AH20" s="48" t="s">
        <v>179</v>
      </c>
      <c r="AI20" s="48" t="s">
        <v>186</v>
      </c>
      <c r="AJ20" s="48" t="s">
        <v>186</v>
      </c>
      <c r="AK20" s="276" t="s">
        <v>186</v>
      </c>
      <c r="AL20" s="276" t="s">
        <v>186</v>
      </c>
      <c r="AM20" s="276" t="s">
        <v>18</v>
      </c>
      <c r="AN20" s="276" t="s">
        <v>186</v>
      </c>
      <c r="AO20" s="276" t="s">
        <v>186</v>
      </c>
      <c r="AP20" s="101" t="s">
        <v>18</v>
      </c>
      <c r="AQ20" s="48" t="s">
        <v>186</v>
      </c>
      <c r="AR20" s="63" t="s">
        <v>186</v>
      </c>
      <c r="AS20" s="101" t="s">
        <v>18</v>
      </c>
      <c r="AT20" s="48" t="s">
        <v>186</v>
      </c>
      <c r="AU20" s="63" t="s">
        <v>186</v>
      </c>
      <c r="AV20" s="101" t="s">
        <v>193</v>
      </c>
      <c r="AW20" s="48">
        <v>2006</v>
      </c>
      <c r="AX20" s="63">
        <v>26</v>
      </c>
      <c r="AY20" s="48" t="s">
        <v>186</v>
      </c>
      <c r="AZ20" s="276" t="s">
        <v>186</v>
      </c>
      <c r="BA20" s="276" t="s">
        <v>186</v>
      </c>
      <c r="BB20" s="63" t="s">
        <v>179</v>
      </c>
      <c r="BC20" s="63" t="s">
        <v>186</v>
      </c>
      <c r="BD20" s="276" t="s">
        <v>186</v>
      </c>
      <c r="BE20" s="276" t="s">
        <v>186</v>
      </c>
      <c r="BF20" s="276" t="s">
        <v>179</v>
      </c>
      <c r="BG20" s="63" t="s">
        <v>186</v>
      </c>
      <c r="BH20" s="63">
        <v>9800</v>
      </c>
      <c r="BI20" s="101" t="s">
        <v>190</v>
      </c>
      <c r="BJ20" s="48" t="s">
        <v>179</v>
      </c>
      <c r="BK20" s="48" t="s">
        <v>179</v>
      </c>
      <c r="BL20" s="48" t="s">
        <v>179</v>
      </c>
      <c r="BM20" s="101" t="s">
        <v>179</v>
      </c>
      <c r="BN20" s="48" t="s">
        <v>179</v>
      </c>
      <c r="BO20" s="48" t="s">
        <v>179</v>
      </c>
      <c r="BP20" s="48" t="s">
        <v>179</v>
      </c>
      <c r="BQ20" s="101" t="s">
        <v>179</v>
      </c>
      <c r="BR20" s="70" t="s">
        <v>179</v>
      </c>
      <c r="BS20" s="63">
        <v>3.5</v>
      </c>
      <c r="BT20" s="49">
        <v>1600</v>
      </c>
      <c r="BU20" s="101" t="s">
        <v>18</v>
      </c>
      <c r="BV20" s="101" t="s">
        <v>18</v>
      </c>
      <c r="BW20" s="101" t="s">
        <v>18</v>
      </c>
      <c r="BX20" s="101" t="s">
        <v>18</v>
      </c>
      <c r="BY20" s="101" t="s">
        <v>18</v>
      </c>
      <c r="BZ20" s="38" t="s">
        <v>186</v>
      </c>
      <c r="CA20" s="63" t="s">
        <v>186</v>
      </c>
      <c r="CB20" s="51"/>
      <c r="CC20" s="51"/>
      <c r="CD20" s="38">
        <v>240</v>
      </c>
      <c r="CE20" s="38">
        <f>CD20*Tabela68[[#This Row],[Powierzchnia ogrzewana (m2)]]</f>
        <v>33240</v>
      </c>
      <c r="CF20" s="48">
        <f t="shared" si="15"/>
        <v>119.6640003350592</v>
      </c>
      <c r="CG20" s="4">
        <v>1.1000000000000001</v>
      </c>
      <c r="CH20" s="4">
        <v>2</v>
      </c>
      <c r="CI20" s="50">
        <f t="shared" si="0"/>
        <v>263.26080073713024</v>
      </c>
      <c r="CJ20" s="38">
        <v>0</v>
      </c>
      <c r="CK20" s="48">
        <f t="shared" si="1"/>
        <v>0</v>
      </c>
      <c r="CL20" s="48">
        <v>0</v>
      </c>
      <c r="CM20" s="48">
        <f t="shared" si="2"/>
        <v>0</v>
      </c>
      <c r="CN20" s="48">
        <v>0</v>
      </c>
      <c r="CO20" s="48">
        <f t="shared" si="3"/>
        <v>0</v>
      </c>
      <c r="CP20" s="48">
        <v>100</v>
      </c>
      <c r="CQ20" s="304">
        <f>CI20*$DA54*CP20/100</f>
        <v>20402.712057127592</v>
      </c>
      <c r="CR20" s="48">
        <v>0</v>
      </c>
      <c r="CS20" s="48">
        <f t="shared" si="4"/>
        <v>0</v>
      </c>
      <c r="CT20" s="48">
        <f>CO20+CM20+CK20+CS20+CQ20</f>
        <v>20402.712057127592</v>
      </c>
      <c r="CU20" s="48">
        <f>CT20/1000</f>
        <v>20.402712057127591</v>
      </c>
      <c r="CV20" s="38">
        <v>35</v>
      </c>
      <c r="CW20" s="38">
        <v>0</v>
      </c>
      <c r="CX20" s="38">
        <v>20</v>
      </c>
      <c r="CY20" s="48">
        <f t="shared" si="16"/>
        <v>48</v>
      </c>
      <c r="CZ20" s="48">
        <f t="shared" si="17"/>
        <v>62.225280174230782</v>
      </c>
      <c r="DA20" s="4">
        <v>1.1000000000000001</v>
      </c>
      <c r="DB20" s="4">
        <v>2</v>
      </c>
      <c r="DC20" s="50">
        <f t="shared" si="6"/>
        <v>136.89561638330773</v>
      </c>
      <c r="DD20" s="50">
        <v>0</v>
      </c>
      <c r="DE20" s="48">
        <f t="shared" si="7"/>
        <v>0</v>
      </c>
      <c r="DF20" s="48">
        <v>0</v>
      </c>
      <c r="DG20" s="48">
        <f t="shared" si="23"/>
        <v>0</v>
      </c>
      <c r="DH20" s="48">
        <v>100</v>
      </c>
      <c r="DI20" s="48">
        <f>DC20*$DA$54*DH20/100</f>
        <v>10609.410269706346</v>
      </c>
      <c r="DJ20" s="48">
        <v>0</v>
      </c>
      <c r="DK20" s="48">
        <f t="shared" si="22"/>
        <v>0</v>
      </c>
      <c r="DL20" s="48">
        <v>0</v>
      </c>
      <c r="DM20" s="48">
        <f t="shared" si="21"/>
        <v>0</v>
      </c>
      <c r="DN20" s="48">
        <f>DK20+DG20+DE20+DM20+DI20</f>
        <v>10609.410269706346</v>
      </c>
      <c r="DO20" s="49">
        <f t="shared" si="14"/>
        <v>10.609410269706347</v>
      </c>
      <c r="DP20" s="48">
        <f t="shared" si="10"/>
        <v>126.36518435382251</v>
      </c>
      <c r="DQ20" s="48">
        <f t="shared" si="11"/>
        <v>48</v>
      </c>
      <c r="DR20" s="49">
        <f t="shared" si="12"/>
        <v>9.7933017874212442</v>
      </c>
      <c r="DS20" s="47">
        <f>DR20/CU20*100</f>
        <v>48.000000000000007</v>
      </c>
    </row>
    <row r="21" spans="1:123" s="295" customFormat="1" ht="31.5">
      <c r="A21" s="71">
        <v>17</v>
      </c>
      <c r="B21" s="71" t="s">
        <v>407</v>
      </c>
      <c r="C21" s="71" t="s">
        <v>326</v>
      </c>
      <c r="D21" s="71" t="s">
        <v>408</v>
      </c>
      <c r="E21" s="71" t="s">
        <v>308</v>
      </c>
      <c r="F21" s="267">
        <v>2001</v>
      </c>
      <c r="G21" s="71">
        <v>2</v>
      </c>
      <c r="H21" s="72">
        <v>98</v>
      </c>
      <c r="I21" s="72">
        <v>98</v>
      </c>
      <c r="J21" s="72" t="s">
        <v>179</v>
      </c>
      <c r="K21" s="72" t="s">
        <v>179</v>
      </c>
      <c r="L21" s="72" t="s">
        <v>179</v>
      </c>
      <c r="M21" s="72" t="s">
        <v>179</v>
      </c>
      <c r="N21" s="71" t="s">
        <v>362</v>
      </c>
      <c r="O21" s="71" t="s">
        <v>17</v>
      </c>
      <c r="P21" s="72">
        <v>100</v>
      </c>
      <c r="Q21" s="267">
        <v>2020</v>
      </c>
      <c r="R21" s="71" t="s">
        <v>179</v>
      </c>
      <c r="S21" s="72">
        <v>10</v>
      </c>
      <c r="T21" s="71" t="s">
        <v>373</v>
      </c>
      <c r="U21" s="71" t="s">
        <v>17</v>
      </c>
      <c r="V21" s="267">
        <v>2021</v>
      </c>
      <c r="W21" s="71" t="s">
        <v>209</v>
      </c>
      <c r="X21" s="72">
        <v>20</v>
      </c>
      <c r="Y21" s="71" t="s">
        <v>187</v>
      </c>
      <c r="Z21" s="71" t="s">
        <v>17</v>
      </c>
      <c r="AA21" s="267">
        <v>2010</v>
      </c>
      <c r="AB21" s="71" t="s">
        <v>187</v>
      </c>
      <c r="AC21" s="71" t="s">
        <v>179</v>
      </c>
      <c r="AD21" s="267">
        <v>2010</v>
      </c>
      <c r="AE21" s="71" t="s">
        <v>186</v>
      </c>
      <c r="AF21" s="71" t="s">
        <v>186</v>
      </c>
      <c r="AG21" s="71" t="s">
        <v>180</v>
      </c>
      <c r="AH21" s="267" t="s">
        <v>179</v>
      </c>
      <c r="AI21" s="267" t="s">
        <v>186</v>
      </c>
      <c r="AJ21" s="267" t="s">
        <v>186</v>
      </c>
      <c r="AK21" s="71" t="s">
        <v>186</v>
      </c>
      <c r="AL21" s="71" t="s">
        <v>186</v>
      </c>
      <c r="AM21" s="71" t="s">
        <v>18</v>
      </c>
      <c r="AN21" s="71" t="s">
        <v>186</v>
      </c>
      <c r="AO21" s="71" t="s">
        <v>186</v>
      </c>
      <c r="AP21" s="71" t="s">
        <v>18</v>
      </c>
      <c r="AQ21" s="267" t="s">
        <v>186</v>
      </c>
      <c r="AR21" s="72" t="s">
        <v>186</v>
      </c>
      <c r="AS21" s="71" t="s">
        <v>18</v>
      </c>
      <c r="AT21" s="267" t="s">
        <v>186</v>
      </c>
      <c r="AU21" s="72" t="s">
        <v>186</v>
      </c>
      <c r="AV21" s="71" t="s">
        <v>409</v>
      </c>
      <c r="AW21" s="267">
        <v>2010</v>
      </c>
      <c r="AX21" s="72" t="s">
        <v>179</v>
      </c>
      <c r="AY21" s="267" t="s">
        <v>186</v>
      </c>
      <c r="AZ21" s="71" t="s">
        <v>186</v>
      </c>
      <c r="BA21" s="71" t="s">
        <v>186</v>
      </c>
      <c r="BB21" s="72" t="s">
        <v>186</v>
      </c>
      <c r="BC21" s="72" t="s">
        <v>186</v>
      </c>
      <c r="BD21" s="71" t="s">
        <v>186</v>
      </c>
      <c r="BE21" s="71" t="s">
        <v>186</v>
      </c>
      <c r="BF21" s="72" t="s">
        <v>186</v>
      </c>
      <c r="BG21" s="72" t="s">
        <v>186</v>
      </c>
      <c r="BH21" s="72">
        <v>1700</v>
      </c>
      <c r="BI21" s="71" t="s">
        <v>190</v>
      </c>
      <c r="BJ21" s="267" t="s">
        <v>179</v>
      </c>
      <c r="BK21" s="267" t="s">
        <v>179</v>
      </c>
      <c r="BL21" s="267" t="s">
        <v>179</v>
      </c>
      <c r="BM21" s="71" t="s">
        <v>179</v>
      </c>
      <c r="BN21" s="267" t="s">
        <v>179</v>
      </c>
      <c r="BO21" s="267" t="s">
        <v>179</v>
      </c>
      <c r="BP21" s="267" t="s">
        <v>179</v>
      </c>
      <c r="BQ21" s="71" t="s">
        <v>179</v>
      </c>
      <c r="BR21" s="290" t="s">
        <v>179</v>
      </c>
      <c r="BS21" s="72">
        <v>6.23</v>
      </c>
      <c r="BT21" s="291">
        <v>2100</v>
      </c>
      <c r="BU21" s="71" t="s">
        <v>18</v>
      </c>
      <c r="BV21" s="71" t="s">
        <v>18</v>
      </c>
      <c r="BW21" s="71" t="s">
        <v>18</v>
      </c>
      <c r="BX21" s="71" t="s">
        <v>18</v>
      </c>
      <c r="BY21" s="71" t="s">
        <v>18</v>
      </c>
      <c r="BZ21" s="71" t="s">
        <v>186</v>
      </c>
      <c r="CA21" s="72" t="s">
        <v>186</v>
      </c>
      <c r="CB21" s="292"/>
      <c r="CC21" s="292"/>
      <c r="CD21" s="71">
        <v>100</v>
      </c>
      <c r="CE21" s="71">
        <f>CD21*Tabela68[[#This Row],[Powierzchnia ogrzewana (m2)]]</f>
        <v>9800</v>
      </c>
      <c r="CF21" s="267">
        <f t="shared" si="15"/>
        <v>35.280000098784001</v>
      </c>
      <c r="CG21" s="4">
        <v>1.1000000000000001</v>
      </c>
      <c r="CH21" s="4">
        <v>1.6</v>
      </c>
      <c r="CI21" s="293">
        <f t="shared" si="0"/>
        <v>62.09280017385985</v>
      </c>
      <c r="CJ21" s="71">
        <v>0</v>
      </c>
      <c r="CK21" s="267">
        <f t="shared" si="1"/>
        <v>0</v>
      </c>
      <c r="CL21" s="267">
        <v>0</v>
      </c>
      <c r="CM21" s="267">
        <f t="shared" si="2"/>
        <v>0</v>
      </c>
      <c r="CN21" s="267">
        <v>0</v>
      </c>
      <c r="CO21" s="267">
        <f t="shared" si="3"/>
        <v>0</v>
      </c>
      <c r="CP21" s="267">
        <v>0</v>
      </c>
      <c r="CQ21" s="267">
        <f t="shared" ref="CQ21" si="25">CI21*$DA55*CP21/100</f>
        <v>0</v>
      </c>
      <c r="CR21" s="267">
        <v>0</v>
      </c>
      <c r="CS21" s="267">
        <f t="shared" si="4"/>
        <v>0</v>
      </c>
      <c r="CT21" s="267">
        <f>CO21+CM21+CK21+CS21</f>
        <v>0</v>
      </c>
      <c r="CU21" s="267">
        <f t="shared" si="5"/>
        <v>0</v>
      </c>
      <c r="CV21" s="71">
        <v>35</v>
      </c>
      <c r="CW21" s="71">
        <v>20</v>
      </c>
      <c r="CX21" s="71">
        <v>0</v>
      </c>
      <c r="CY21" s="267">
        <f t="shared" si="16"/>
        <v>48</v>
      </c>
      <c r="CZ21" s="267">
        <f t="shared" si="17"/>
        <v>18.345600051367683</v>
      </c>
      <c r="DA21" s="4">
        <v>1.1000000000000001</v>
      </c>
      <c r="DB21" s="4">
        <v>1</v>
      </c>
      <c r="DC21" s="293">
        <f t="shared" si="6"/>
        <v>20.180160056504452</v>
      </c>
      <c r="DD21" s="293">
        <v>100</v>
      </c>
      <c r="DE21" s="267">
        <v>0</v>
      </c>
      <c r="DF21" s="267">
        <v>0</v>
      </c>
      <c r="DG21" s="267">
        <f t="shared" si="23"/>
        <v>0</v>
      </c>
      <c r="DH21" s="267">
        <v>0</v>
      </c>
      <c r="DI21" s="267">
        <f t="shared" ref="DI21" si="26">DC21*$DA$54*DH21/100</f>
        <v>0</v>
      </c>
      <c r="DJ21" s="267">
        <v>0</v>
      </c>
      <c r="DK21" s="267">
        <f t="shared" si="22"/>
        <v>0</v>
      </c>
      <c r="DL21" s="267">
        <v>0</v>
      </c>
      <c r="DM21" s="267">
        <f t="shared" si="21"/>
        <v>0</v>
      </c>
      <c r="DN21" s="267">
        <f>DK21+DG21+DE21+DM21</f>
        <v>0</v>
      </c>
      <c r="DO21" s="291">
        <f t="shared" si="14"/>
        <v>0</v>
      </c>
      <c r="DP21" s="267">
        <f t="shared" si="10"/>
        <v>41.912640117355394</v>
      </c>
      <c r="DQ21" s="267">
        <f t="shared" si="11"/>
        <v>67.5</v>
      </c>
      <c r="DR21" s="291">
        <f t="shared" si="12"/>
        <v>0</v>
      </c>
      <c r="DS21" s="294">
        <v>0</v>
      </c>
    </row>
    <row r="22" spans="1:123" s="295" customFormat="1" ht="31.5">
      <c r="A22" s="71">
        <v>18</v>
      </c>
      <c r="B22" s="71" t="s">
        <v>410</v>
      </c>
      <c r="C22" s="71" t="s">
        <v>326</v>
      </c>
      <c r="D22" s="71" t="s">
        <v>401</v>
      </c>
      <c r="E22" s="71">
        <v>3</v>
      </c>
      <c r="F22" s="267">
        <v>1913</v>
      </c>
      <c r="G22" s="71">
        <v>1</v>
      </c>
      <c r="H22" s="72">
        <v>277.33999999999997</v>
      </c>
      <c r="I22" s="72">
        <v>277.33999999999997</v>
      </c>
      <c r="J22" s="72" t="s">
        <v>179</v>
      </c>
      <c r="K22" s="72" t="s">
        <v>179</v>
      </c>
      <c r="L22" s="72" t="s">
        <v>179</v>
      </c>
      <c r="M22" s="72" t="s">
        <v>179</v>
      </c>
      <c r="N22" s="71" t="s">
        <v>362</v>
      </c>
      <c r="O22" s="71" t="s">
        <v>18</v>
      </c>
      <c r="P22" s="72" t="s">
        <v>186</v>
      </c>
      <c r="Q22" s="267" t="s">
        <v>186</v>
      </c>
      <c r="R22" s="71" t="s">
        <v>186</v>
      </c>
      <c r="S22" s="72" t="s">
        <v>186</v>
      </c>
      <c r="T22" s="71" t="s">
        <v>373</v>
      </c>
      <c r="U22" s="71" t="s">
        <v>18</v>
      </c>
      <c r="V22" s="267" t="s">
        <v>186</v>
      </c>
      <c r="W22" s="71" t="s">
        <v>186</v>
      </c>
      <c r="X22" s="72" t="s">
        <v>186</v>
      </c>
      <c r="Y22" s="71" t="s">
        <v>187</v>
      </c>
      <c r="Z22" s="71" t="s">
        <v>17</v>
      </c>
      <c r="AA22" s="267">
        <v>2009</v>
      </c>
      <c r="AB22" s="71" t="s">
        <v>187</v>
      </c>
      <c r="AC22" s="71" t="s">
        <v>406</v>
      </c>
      <c r="AD22" s="267">
        <v>2006</v>
      </c>
      <c r="AE22" s="71" t="s">
        <v>186</v>
      </c>
      <c r="AF22" s="71" t="s">
        <v>186</v>
      </c>
      <c r="AG22" s="71" t="s">
        <v>180</v>
      </c>
      <c r="AH22" s="267" t="s">
        <v>179</v>
      </c>
      <c r="AI22" s="71" t="s">
        <v>179</v>
      </c>
      <c r="AJ22" s="71" t="s">
        <v>179</v>
      </c>
      <c r="AK22" s="71" t="s">
        <v>179</v>
      </c>
      <c r="AL22" s="71" t="s">
        <v>179</v>
      </c>
      <c r="AM22" s="71" t="s">
        <v>18</v>
      </c>
      <c r="AN22" s="267" t="s">
        <v>186</v>
      </c>
      <c r="AO22" s="267" t="s">
        <v>186</v>
      </c>
      <c r="AP22" s="267" t="s">
        <v>186</v>
      </c>
      <c r="AQ22" s="267" t="s">
        <v>186</v>
      </c>
      <c r="AR22" s="267" t="s">
        <v>186</v>
      </c>
      <c r="AS22" s="267" t="s">
        <v>18</v>
      </c>
      <c r="AT22" s="267" t="s">
        <v>186</v>
      </c>
      <c r="AU22" s="267" t="s">
        <v>186</v>
      </c>
      <c r="AV22" s="71" t="s">
        <v>193</v>
      </c>
      <c r="AW22" s="267">
        <v>2006</v>
      </c>
      <c r="AX22" s="72">
        <v>26</v>
      </c>
      <c r="AY22" s="267" t="s">
        <v>186</v>
      </c>
      <c r="AZ22" s="296" t="s">
        <v>186</v>
      </c>
      <c r="BA22" s="72" t="s">
        <v>186</v>
      </c>
      <c r="BB22" s="72" t="s">
        <v>186</v>
      </c>
      <c r="BC22" s="72" t="s">
        <v>186</v>
      </c>
      <c r="BD22" s="72" t="s">
        <v>186</v>
      </c>
      <c r="BE22" s="72" t="s">
        <v>186</v>
      </c>
      <c r="BF22" s="72" t="s">
        <v>179</v>
      </c>
      <c r="BG22" s="72" t="s">
        <v>186</v>
      </c>
      <c r="BH22" s="72">
        <v>9768</v>
      </c>
      <c r="BI22" s="71" t="s">
        <v>190</v>
      </c>
      <c r="BJ22" s="267">
        <v>2006</v>
      </c>
      <c r="BK22" s="267" t="s">
        <v>179</v>
      </c>
      <c r="BL22" s="267" t="s">
        <v>179</v>
      </c>
      <c r="BM22" s="267" t="s">
        <v>179</v>
      </c>
      <c r="BN22" s="267" t="s">
        <v>179</v>
      </c>
      <c r="BO22" s="267" t="s">
        <v>179</v>
      </c>
      <c r="BP22" s="267" t="s">
        <v>179</v>
      </c>
      <c r="BQ22" s="71" t="s">
        <v>179</v>
      </c>
      <c r="BR22" s="297" t="s">
        <v>179</v>
      </c>
      <c r="BS22" s="72">
        <v>3.54</v>
      </c>
      <c r="BT22" s="291">
        <v>1600</v>
      </c>
      <c r="BU22" s="71" t="s">
        <v>18</v>
      </c>
      <c r="BV22" s="71" t="s">
        <v>18</v>
      </c>
      <c r="BW22" s="71" t="s">
        <v>18</v>
      </c>
      <c r="BX22" s="71" t="s">
        <v>18</v>
      </c>
      <c r="BY22" s="71" t="s">
        <v>18</v>
      </c>
      <c r="BZ22" s="71" t="s">
        <v>186</v>
      </c>
      <c r="CA22" s="72" t="s">
        <v>186</v>
      </c>
      <c r="CB22" s="292"/>
      <c r="CC22" s="292"/>
      <c r="CD22" s="71">
        <v>350</v>
      </c>
      <c r="CE22" s="71">
        <f>CD22*Tabela68[[#This Row],[Powierzchnia ogrzewana (m2)]]</f>
        <v>97068.999999999985</v>
      </c>
      <c r="CF22" s="267">
        <f t="shared" si="15"/>
        <v>349.44840097845542</v>
      </c>
      <c r="CG22" s="4">
        <v>1.1000000000000001</v>
      </c>
      <c r="CH22" s="4">
        <v>2</v>
      </c>
      <c r="CI22" s="293">
        <f t="shared" si="0"/>
        <v>768.78648215260205</v>
      </c>
      <c r="CJ22" s="71">
        <v>0</v>
      </c>
      <c r="CK22" s="267">
        <f t="shared" ref="CK22:CK23" si="27">CI22*$DA$60*CJ22/100</f>
        <v>0</v>
      </c>
      <c r="CL22" s="267">
        <v>0</v>
      </c>
      <c r="CM22" s="267">
        <f t="shared" ref="CM22:CM23" si="28">CI22*$DA$56*CL22/100</f>
        <v>0</v>
      </c>
      <c r="CN22" s="267">
        <v>0</v>
      </c>
      <c r="CO22" s="267">
        <f t="shared" ref="CO22:CO23" si="29">CI22*$DA$62*CN22/100</f>
        <v>0</v>
      </c>
      <c r="CP22" s="267">
        <v>100</v>
      </c>
      <c r="CQ22" s="267">
        <f>CI22*$DA$54*CP22/100</f>
        <v>59580.952366826656</v>
      </c>
      <c r="CR22" s="267">
        <v>0</v>
      </c>
      <c r="CS22" s="267">
        <f t="shared" ref="CS22:CS23" si="30">CI22*$DA$66*CR22/100</f>
        <v>0</v>
      </c>
      <c r="CT22" s="267">
        <f>CO22+CM22+CK22+CS22+CQ22</f>
        <v>59580.952366826656</v>
      </c>
      <c r="CU22" s="267">
        <f t="shared" si="5"/>
        <v>59.580952366826658</v>
      </c>
      <c r="CV22" s="71">
        <v>0</v>
      </c>
      <c r="CW22" s="71">
        <v>0</v>
      </c>
      <c r="CX22" s="71">
        <v>0</v>
      </c>
      <c r="CY22" s="267">
        <f t="shared" si="16"/>
        <v>0</v>
      </c>
      <c r="CZ22" s="267">
        <f t="shared" si="17"/>
        <v>349.44840097845542</v>
      </c>
      <c r="DA22" s="4">
        <v>1.1000000000000001</v>
      </c>
      <c r="DB22" s="4">
        <v>2</v>
      </c>
      <c r="DC22" s="293">
        <f t="shared" si="6"/>
        <v>768.78648215260205</v>
      </c>
      <c r="DD22" s="293">
        <v>0</v>
      </c>
      <c r="DE22" s="267">
        <v>0</v>
      </c>
      <c r="DF22" s="267">
        <v>0</v>
      </c>
      <c r="DG22" s="267">
        <f t="shared" ref="DG22:DG23" si="31">DC22*$DA$56*DF22/100</f>
        <v>0</v>
      </c>
      <c r="DH22" s="267">
        <v>100</v>
      </c>
      <c r="DI22" s="267">
        <f>DC22*$DA$54*DH22/100</f>
        <v>59580.952366826656</v>
      </c>
      <c r="DJ22" s="267">
        <v>0</v>
      </c>
      <c r="DK22" s="267">
        <f t="shared" si="22"/>
        <v>0</v>
      </c>
      <c r="DL22" s="267">
        <v>0</v>
      </c>
      <c r="DM22" s="267">
        <f t="shared" ref="DM22:DM23" si="32">DC22*$DA$66*DL22/100</f>
        <v>0</v>
      </c>
      <c r="DN22" s="267">
        <f>DK22+DG22+DE22+DM22+DI22</f>
        <v>59580.952366826656</v>
      </c>
      <c r="DO22" s="291">
        <f t="shared" si="14"/>
        <v>59.580952366826658</v>
      </c>
      <c r="DP22" s="267">
        <f t="shared" si="10"/>
        <v>0</v>
      </c>
      <c r="DQ22" s="267">
        <f t="shared" si="11"/>
        <v>0</v>
      </c>
      <c r="DR22" s="291">
        <f t="shared" si="12"/>
        <v>0</v>
      </c>
      <c r="DS22" s="294">
        <f>DR22/CU22*100</f>
        <v>0</v>
      </c>
    </row>
    <row r="23" spans="1:123" s="295" customFormat="1" ht="31.5">
      <c r="A23" s="300">
        <v>19</v>
      </c>
      <c r="B23" s="298" t="s">
        <v>411</v>
      </c>
      <c r="C23" s="299" t="s">
        <v>327</v>
      </c>
      <c r="D23" s="300" t="s">
        <v>404</v>
      </c>
      <c r="E23" s="300">
        <v>9</v>
      </c>
      <c r="F23" s="301" t="s">
        <v>179</v>
      </c>
      <c r="G23" s="300">
        <v>2</v>
      </c>
      <c r="H23" s="302">
        <v>3156</v>
      </c>
      <c r="I23" s="302">
        <v>3156</v>
      </c>
      <c r="J23" s="302" t="s">
        <v>179</v>
      </c>
      <c r="K23" s="302" t="s">
        <v>179</v>
      </c>
      <c r="L23" s="302" t="s">
        <v>179</v>
      </c>
      <c r="M23" s="302" t="s">
        <v>179</v>
      </c>
      <c r="N23" s="300" t="s">
        <v>362</v>
      </c>
      <c r="O23" s="302" t="s">
        <v>18</v>
      </c>
      <c r="P23" s="302" t="s">
        <v>186</v>
      </c>
      <c r="Q23" s="301" t="s">
        <v>186</v>
      </c>
      <c r="R23" s="300" t="s">
        <v>186</v>
      </c>
      <c r="S23" s="302" t="s">
        <v>186</v>
      </c>
      <c r="T23" s="300" t="s">
        <v>370</v>
      </c>
      <c r="U23" s="302" t="s">
        <v>18</v>
      </c>
      <c r="V23" s="301" t="s">
        <v>186</v>
      </c>
      <c r="W23" s="300" t="s">
        <v>186</v>
      </c>
      <c r="X23" s="302" t="s">
        <v>186</v>
      </c>
      <c r="Y23" s="300" t="s">
        <v>187</v>
      </c>
      <c r="Z23" s="300" t="s">
        <v>17</v>
      </c>
      <c r="AA23" s="301" t="s">
        <v>412</v>
      </c>
      <c r="AB23" s="300" t="s">
        <v>187</v>
      </c>
      <c r="AC23" s="300" t="s">
        <v>406</v>
      </c>
      <c r="AD23" s="301" t="s">
        <v>179</v>
      </c>
      <c r="AE23" s="300" t="s">
        <v>186</v>
      </c>
      <c r="AF23" s="300" t="s">
        <v>186</v>
      </c>
      <c r="AG23" s="300" t="s">
        <v>180</v>
      </c>
      <c r="AH23" s="301" t="s">
        <v>179</v>
      </c>
      <c r="AI23" s="300" t="s">
        <v>179</v>
      </c>
      <c r="AJ23" s="300" t="s">
        <v>179</v>
      </c>
      <c r="AK23" s="300" t="s">
        <v>179</v>
      </c>
      <c r="AL23" s="300" t="s">
        <v>179</v>
      </c>
      <c r="AM23" s="300" t="s">
        <v>18</v>
      </c>
      <c r="AN23" s="301" t="s">
        <v>186</v>
      </c>
      <c r="AO23" s="301" t="s">
        <v>186</v>
      </c>
      <c r="AP23" s="301" t="s">
        <v>17</v>
      </c>
      <c r="AQ23" s="301" t="s">
        <v>179</v>
      </c>
      <c r="AR23" s="302" t="s">
        <v>413</v>
      </c>
      <c r="AS23" s="301" t="s">
        <v>18</v>
      </c>
      <c r="AT23" s="301" t="s">
        <v>186</v>
      </c>
      <c r="AU23" s="301" t="s">
        <v>186</v>
      </c>
      <c r="AV23" s="301" t="s">
        <v>186</v>
      </c>
      <c r="AW23" s="301" t="s">
        <v>186</v>
      </c>
      <c r="AX23" s="302" t="s">
        <v>186</v>
      </c>
      <c r="AY23" s="301" t="s">
        <v>186</v>
      </c>
      <c r="AZ23" s="358" t="s">
        <v>186</v>
      </c>
      <c r="BA23" s="302" t="s">
        <v>186</v>
      </c>
      <c r="BB23" s="302" t="s">
        <v>179</v>
      </c>
      <c r="BC23" s="302" t="s">
        <v>186</v>
      </c>
      <c r="BD23" s="302" t="s">
        <v>186</v>
      </c>
      <c r="BE23" s="302" t="s">
        <v>186</v>
      </c>
      <c r="BF23" s="302" t="s">
        <v>179</v>
      </c>
      <c r="BG23" s="302" t="s">
        <v>186</v>
      </c>
      <c r="BH23" s="302">
        <v>84450.74</v>
      </c>
      <c r="BI23" s="302" t="s">
        <v>391</v>
      </c>
      <c r="BJ23" s="301" t="s">
        <v>179</v>
      </c>
      <c r="BK23" s="301" t="s">
        <v>179</v>
      </c>
      <c r="BL23" s="301" t="s">
        <v>179</v>
      </c>
      <c r="BM23" s="301" t="s">
        <v>179</v>
      </c>
      <c r="BN23" s="301" t="s">
        <v>179</v>
      </c>
      <c r="BO23" s="301" t="s">
        <v>179</v>
      </c>
      <c r="BP23" s="301" t="s">
        <v>179</v>
      </c>
      <c r="BQ23" s="300" t="s">
        <v>179</v>
      </c>
      <c r="BR23" s="359" t="s">
        <v>179</v>
      </c>
      <c r="BS23" s="302">
        <v>29.9</v>
      </c>
      <c r="BT23" s="302">
        <v>14313</v>
      </c>
      <c r="BU23" s="302" t="s">
        <v>17</v>
      </c>
      <c r="BV23" s="302" t="s">
        <v>17</v>
      </c>
      <c r="BW23" s="300" t="s">
        <v>18</v>
      </c>
      <c r="BX23" s="300" t="s">
        <v>17</v>
      </c>
      <c r="BY23" s="300" t="s">
        <v>17</v>
      </c>
      <c r="BZ23" s="300" t="s">
        <v>414</v>
      </c>
      <c r="CA23" s="303">
        <v>4300000</v>
      </c>
      <c r="CB23" s="292"/>
      <c r="CC23" s="292"/>
      <c r="CD23" s="71">
        <v>240</v>
      </c>
      <c r="CE23" s="71">
        <f>CD23*Tabela68[[#This Row],[Powierzchnia ogrzewana (m2)]]</f>
        <v>757440</v>
      </c>
      <c r="CF23" s="267">
        <f t="shared" si="15"/>
        <v>2726.7840076349953</v>
      </c>
      <c r="CG23" s="4">
        <v>1.1000000000000001</v>
      </c>
      <c r="CH23" s="4">
        <v>1.7</v>
      </c>
      <c r="CI23" s="293">
        <f t="shared" si="0"/>
        <v>5099.0860942774416</v>
      </c>
      <c r="CJ23" s="71">
        <v>0</v>
      </c>
      <c r="CK23" s="267">
        <f t="shared" si="27"/>
        <v>0</v>
      </c>
      <c r="CL23" s="267">
        <v>100</v>
      </c>
      <c r="CM23" s="267">
        <f t="shared" si="28"/>
        <v>482996.76615239098</v>
      </c>
      <c r="CN23" s="267">
        <v>0</v>
      </c>
      <c r="CO23" s="267">
        <f t="shared" si="29"/>
        <v>0</v>
      </c>
      <c r="CP23" s="267">
        <v>0</v>
      </c>
      <c r="CQ23" s="267">
        <f>CI23*$DA$54*CP23/100</f>
        <v>0</v>
      </c>
      <c r="CR23" s="267">
        <v>0</v>
      </c>
      <c r="CS23" s="267">
        <f t="shared" si="30"/>
        <v>0</v>
      </c>
      <c r="CT23" s="267">
        <f>CO23+CM23+CK23+CS23</f>
        <v>482996.76615239098</v>
      </c>
      <c r="CU23" s="267">
        <f t="shared" si="5"/>
        <v>482.99676615239099</v>
      </c>
      <c r="CV23" s="71">
        <v>0</v>
      </c>
      <c r="CW23" s="71">
        <v>0</v>
      </c>
      <c r="CX23" s="71">
        <v>15</v>
      </c>
      <c r="CY23" s="267">
        <f t="shared" si="16"/>
        <v>15</v>
      </c>
      <c r="CZ23" s="267">
        <f t="shared" si="17"/>
        <v>2317.7664064897458</v>
      </c>
      <c r="DA23" s="4">
        <v>1.1000000000000001</v>
      </c>
      <c r="DB23" s="4">
        <v>1.7</v>
      </c>
      <c r="DC23" s="293">
        <f t="shared" si="6"/>
        <v>4334.2231801358248</v>
      </c>
      <c r="DD23" s="293">
        <v>0</v>
      </c>
      <c r="DE23" s="267">
        <v>0</v>
      </c>
      <c r="DF23" s="267">
        <v>100</v>
      </c>
      <c r="DG23" s="267">
        <f t="shared" si="31"/>
        <v>410547.25122953224</v>
      </c>
      <c r="DH23" s="267">
        <v>0</v>
      </c>
      <c r="DI23" s="267">
        <v>0</v>
      </c>
      <c r="DJ23" s="267">
        <v>0</v>
      </c>
      <c r="DK23" s="267">
        <f t="shared" si="22"/>
        <v>0</v>
      </c>
      <c r="DL23" s="267">
        <v>0</v>
      </c>
      <c r="DM23" s="267">
        <f t="shared" si="32"/>
        <v>0</v>
      </c>
      <c r="DN23" s="267">
        <f t="shared" si="20"/>
        <v>410547.25122953224</v>
      </c>
      <c r="DO23" s="291">
        <f t="shared" si="14"/>
        <v>410.54725122953226</v>
      </c>
      <c r="DP23" s="267">
        <f t="shared" si="10"/>
        <v>764.86291414161678</v>
      </c>
      <c r="DQ23" s="267">
        <f t="shared" si="11"/>
        <v>15.000000000000011</v>
      </c>
      <c r="DR23" s="291">
        <f t="shared" si="12"/>
        <v>72.449514922858725</v>
      </c>
      <c r="DS23" s="294">
        <f t="shared" si="13"/>
        <v>15.000000000000016</v>
      </c>
    </row>
    <row r="24" spans="1:123" s="295" customFormat="1" ht="19.5" customHeight="1">
      <c r="A24" s="71">
        <v>20</v>
      </c>
      <c r="B24" s="71" t="s">
        <v>415</v>
      </c>
      <c r="C24" s="71" t="s">
        <v>326</v>
      </c>
      <c r="D24" s="71" t="s">
        <v>416</v>
      </c>
      <c r="E24" s="71">
        <v>4</v>
      </c>
      <c r="F24" s="267" t="s">
        <v>418</v>
      </c>
      <c r="G24" s="71">
        <v>3</v>
      </c>
      <c r="H24" s="72">
        <v>2129</v>
      </c>
      <c r="I24" s="72">
        <v>2129</v>
      </c>
      <c r="J24" s="72" t="s">
        <v>179</v>
      </c>
      <c r="K24" s="72" t="s">
        <v>179</v>
      </c>
      <c r="L24" s="72" t="s">
        <v>179</v>
      </c>
      <c r="M24" s="72" t="s">
        <v>179</v>
      </c>
      <c r="N24" s="71" t="s">
        <v>362</v>
      </c>
      <c r="O24" s="72" t="s">
        <v>18</v>
      </c>
      <c r="P24" s="72" t="s">
        <v>186</v>
      </c>
      <c r="Q24" s="267" t="s">
        <v>186</v>
      </c>
      <c r="R24" s="71" t="s">
        <v>186</v>
      </c>
      <c r="S24" s="72" t="s">
        <v>186</v>
      </c>
      <c r="T24" s="71" t="s">
        <v>370</v>
      </c>
      <c r="U24" s="72" t="s">
        <v>18</v>
      </c>
      <c r="V24" s="267" t="s">
        <v>186</v>
      </c>
      <c r="W24" s="71" t="s">
        <v>186</v>
      </c>
      <c r="X24" s="72" t="s">
        <v>186</v>
      </c>
      <c r="Y24" s="71" t="s">
        <v>187</v>
      </c>
      <c r="Z24" s="71" t="s">
        <v>17</v>
      </c>
      <c r="AA24" s="267">
        <v>1996</v>
      </c>
      <c r="AB24" s="71" t="s">
        <v>187</v>
      </c>
      <c r="AC24" s="71" t="s">
        <v>406</v>
      </c>
      <c r="AD24" s="267" t="s">
        <v>179</v>
      </c>
      <c r="AE24" s="71" t="s">
        <v>186</v>
      </c>
      <c r="AF24" s="71" t="s">
        <v>186</v>
      </c>
      <c r="AG24" s="71" t="s">
        <v>180</v>
      </c>
      <c r="AH24" s="267" t="s">
        <v>179</v>
      </c>
      <c r="AI24" s="71" t="s">
        <v>179</v>
      </c>
      <c r="AJ24" s="71" t="s">
        <v>179</v>
      </c>
      <c r="AK24" s="71" t="s">
        <v>179</v>
      </c>
      <c r="AL24" s="71" t="s">
        <v>179</v>
      </c>
      <c r="AM24" s="71" t="s">
        <v>18</v>
      </c>
      <c r="AN24" s="267" t="s">
        <v>186</v>
      </c>
      <c r="AO24" s="267" t="s">
        <v>186</v>
      </c>
      <c r="AP24" s="267" t="s">
        <v>18</v>
      </c>
      <c r="AQ24" s="267" t="s">
        <v>186</v>
      </c>
      <c r="AR24" s="72" t="s">
        <v>186</v>
      </c>
      <c r="AS24" s="267" t="s">
        <v>18</v>
      </c>
      <c r="AT24" s="267" t="s">
        <v>186</v>
      </c>
      <c r="AU24" s="267" t="s">
        <v>186</v>
      </c>
      <c r="AV24" s="267" t="s">
        <v>193</v>
      </c>
      <c r="AW24" s="267">
        <v>1996</v>
      </c>
      <c r="AX24" s="72" t="s">
        <v>179</v>
      </c>
      <c r="AY24" s="267" t="s">
        <v>179</v>
      </c>
      <c r="AZ24" s="72" t="s">
        <v>186</v>
      </c>
      <c r="BA24" s="72" t="s">
        <v>186</v>
      </c>
      <c r="BB24" s="72" t="s">
        <v>186</v>
      </c>
      <c r="BC24" s="72" t="s">
        <v>186</v>
      </c>
      <c r="BD24" s="72" t="s">
        <v>186</v>
      </c>
      <c r="BE24" s="72" t="s">
        <v>186</v>
      </c>
      <c r="BF24" s="72" t="s">
        <v>179</v>
      </c>
      <c r="BG24" s="72" t="s">
        <v>186</v>
      </c>
      <c r="BH24" s="72" t="s">
        <v>179</v>
      </c>
      <c r="BI24" s="72" t="s">
        <v>391</v>
      </c>
      <c r="BJ24" s="267" t="s">
        <v>179</v>
      </c>
      <c r="BK24" s="267" t="s">
        <v>179</v>
      </c>
      <c r="BL24" s="267" t="s">
        <v>179</v>
      </c>
      <c r="BM24" s="267" t="s">
        <v>179</v>
      </c>
      <c r="BN24" s="267" t="s">
        <v>179</v>
      </c>
      <c r="BO24" s="267" t="s">
        <v>179</v>
      </c>
      <c r="BP24" s="267" t="s">
        <v>179</v>
      </c>
      <c r="BQ24" s="71" t="s">
        <v>179</v>
      </c>
      <c r="BR24" s="297" t="s">
        <v>179</v>
      </c>
      <c r="BS24" s="72" t="s">
        <v>179</v>
      </c>
      <c r="BT24" s="72" t="s">
        <v>179</v>
      </c>
      <c r="BU24" s="72" t="s">
        <v>17</v>
      </c>
      <c r="BV24" s="72" t="s">
        <v>17</v>
      </c>
      <c r="BW24" s="71" t="s">
        <v>17</v>
      </c>
      <c r="BX24" s="71" t="s">
        <v>17</v>
      </c>
      <c r="BY24" s="71" t="s">
        <v>17</v>
      </c>
      <c r="BZ24" s="71" t="s">
        <v>414</v>
      </c>
      <c r="CA24" s="360">
        <v>1000000</v>
      </c>
      <c r="CB24" s="292"/>
      <c r="CC24" s="292"/>
      <c r="CD24" s="71">
        <v>350</v>
      </c>
      <c r="CE24" s="71">
        <f>CD24*Tabela68[[#This Row],[Powierzchnia ogrzewana (m2)]]</f>
        <v>745150</v>
      </c>
      <c r="CF24" s="267">
        <f t="shared" si="15"/>
        <v>2682.540007511112</v>
      </c>
      <c r="CG24" s="4">
        <v>1.1000000000000001</v>
      </c>
      <c r="CH24" s="4">
        <v>2</v>
      </c>
      <c r="CI24" s="293">
        <f t="shared" si="0"/>
        <v>5901.5880165244471</v>
      </c>
      <c r="CJ24" s="71">
        <v>0</v>
      </c>
      <c r="CK24" s="267">
        <f>CI24*$DA$60*CJ24/100</f>
        <v>0</v>
      </c>
      <c r="CL24" s="267">
        <v>0</v>
      </c>
      <c r="CM24" s="267">
        <f>CI24*$DA$56*CL24/100</f>
        <v>0</v>
      </c>
      <c r="CN24" s="267">
        <v>0</v>
      </c>
      <c r="CO24" s="267">
        <v>0</v>
      </c>
      <c r="CP24" s="267">
        <v>100</v>
      </c>
      <c r="CQ24" s="267">
        <f>CI24*$DA$54*CP24/100</f>
        <v>457373.07128064462</v>
      </c>
      <c r="CR24" s="267">
        <v>0</v>
      </c>
      <c r="CS24" s="267">
        <f>CI24*$DA$66*CR24/100</f>
        <v>0</v>
      </c>
      <c r="CT24" s="267">
        <f>CO24+CM24+CK24+CS24+CQ24</f>
        <v>457373.07128064462</v>
      </c>
      <c r="CU24" s="267">
        <f t="shared" si="5"/>
        <v>457.37307128064464</v>
      </c>
      <c r="CV24" s="71">
        <v>0</v>
      </c>
      <c r="CW24" s="71">
        <v>0</v>
      </c>
      <c r="CX24" s="71">
        <v>0</v>
      </c>
      <c r="CY24" s="267">
        <f t="shared" si="16"/>
        <v>0</v>
      </c>
      <c r="CZ24" s="267">
        <f t="shared" si="17"/>
        <v>2682.540007511112</v>
      </c>
      <c r="DA24" s="4">
        <v>1.1000000000000001</v>
      </c>
      <c r="DB24" s="4">
        <v>2</v>
      </c>
      <c r="DC24" s="293">
        <f t="shared" si="6"/>
        <v>5901.5880165244471</v>
      </c>
      <c r="DD24" s="293">
        <v>0</v>
      </c>
      <c r="DE24" s="267">
        <f>DC24*$DA$60*DD24/100</f>
        <v>0</v>
      </c>
      <c r="DF24" s="267">
        <v>0</v>
      </c>
      <c r="DG24" s="267">
        <f>DC24*$DA$56*DF24/100</f>
        <v>0</v>
      </c>
      <c r="DH24" s="267">
        <v>0</v>
      </c>
      <c r="DI24" s="267">
        <v>0</v>
      </c>
      <c r="DJ24" s="267">
        <v>0</v>
      </c>
      <c r="DK24" s="267">
        <f t="shared" si="22"/>
        <v>0</v>
      </c>
      <c r="DL24" s="267">
        <v>0</v>
      </c>
      <c r="DM24" s="267">
        <f>DC24*$DA$66*DL24/100</f>
        <v>0</v>
      </c>
      <c r="DN24" s="267">
        <f>DK24+DG24+DE24+DM24</f>
        <v>0</v>
      </c>
      <c r="DO24" s="291">
        <f>DN24/1000</f>
        <v>0</v>
      </c>
      <c r="DP24" s="267">
        <f t="shared" si="10"/>
        <v>0</v>
      </c>
      <c r="DQ24" s="267">
        <f t="shared" si="11"/>
        <v>0</v>
      </c>
      <c r="DR24" s="291">
        <f>CU24-DO24</f>
        <v>457.37307128064464</v>
      </c>
      <c r="DS24" s="294">
        <f t="shared" si="13"/>
        <v>100</v>
      </c>
    </row>
    <row r="25" spans="1:123">
      <c r="CB25" s="66"/>
      <c r="CC25" s="350"/>
      <c r="CD25" s="351"/>
      <c r="CE25" s="351">
        <f>SUM(CE4:CE24)</f>
        <v>2341341.4</v>
      </c>
      <c r="CF25" s="352">
        <f>SUM(CF4:CF24)</f>
        <v>8428.8290636007223</v>
      </c>
      <c r="CG25" s="353"/>
      <c r="CH25" s="352"/>
      <c r="CI25" s="354">
        <f>SUM(CI4:CI24)</f>
        <v>17145.906751208538</v>
      </c>
      <c r="CJ25" s="353"/>
      <c r="CK25" s="354">
        <f>SUM(CK4:CK24)</f>
        <v>0</v>
      </c>
      <c r="CL25" s="353"/>
      <c r="CM25" s="352">
        <f>SUM(CM4:CM24)</f>
        <v>901386.09806788107</v>
      </c>
      <c r="CN25" s="353"/>
      <c r="CO25" s="352">
        <f>SUM(CO4:CO24)</f>
        <v>5302.2793972463824</v>
      </c>
      <c r="CP25" s="352"/>
      <c r="CQ25" s="352">
        <f>SUM(CQ4:CQ24)</f>
        <v>537356.73570459883</v>
      </c>
      <c r="CR25" s="352"/>
      <c r="CS25" s="352">
        <f>SUM(CS4:CS24)</f>
        <v>46939.573031430795</v>
      </c>
      <c r="CT25" s="352">
        <f>SUM(CT4:CT24)</f>
        <v>1490984.686201157</v>
      </c>
      <c r="CU25" s="352">
        <f>SUM(CU4:CU24)</f>
        <v>1490.984686201157</v>
      </c>
      <c r="CV25" s="352"/>
      <c r="CW25" s="355"/>
      <c r="CX25" s="353"/>
      <c r="CY25" s="353"/>
      <c r="CZ25" s="352">
        <f>SUM(CZ4:CZ24)</f>
        <v>7472.1447122820045</v>
      </c>
      <c r="DA25" s="352"/>
      <c r="DB25" s="352"/>
      <c r="DC25" s="354">
        <f>SUM(DC4:DC24)</f>
        <v>15117.06433489098</v>
      </c>
      <c r="DD25" s="353"/>
      <c r="DE25" s="356">
        <f>SUM(DE4:DE24)</f>
        <v>8425.5443004555236</v>
      </c>
      <c r="DF25" s="353"/>
      <c r="DG25" s="352">
        <f>SUM(DG4:DG24)</f>
        <v>722257.47725904081</v>
      </c>
      <c r="DH25" s="352"/>
      <c r="DI25" s="352">
        <f>SUM(DI4:DI24)</f>
        <v>70190.362636532998</v>
      </c>
      <c r="DJ25" s="352"/>
      <c r="DK25" s="352">
        <f>SUM(DK4:DK24)</f>
        <v>2545.5498940075399</v>
      </c>
      <c r="DL25" s="352"/>
      <c r="DM25" s="352">
        <f>SUM(DM4:DM24)</f>
        <v>20747.291279892415</v>
      </c>
      <c r="DN25" s="352">
        <f>SUM(DN4:DN24)</f>
        <v>824166.22536992934</v>
      </c>
      <c r="DO25" s="352">
        <f>DN25/1000</f>
        <v>824.16622536992929</v>
      </c>
      <c r="DP25" s="352">
        <f>SUM(DP4:DP24)</f>
        <v>2028.8424163175591</v>
      </c>
      <c r="DQ25" s="352">
        <f>DP25/CI25*100</f>
        <v>11.832809111565682</v>
      </c>
      <c r="DR25" s="352">
        <f>CU25-DO25</f>
        <v>666.81846083122775</v>
      </c>
      <c r="DS25" s="357">
        <f>DR25/CU25*100</f>
        <v>44.723360809975723</v>
      </c>
    </row>
    <row r="26" spans="1:123" ht="19.5" customHeight="1">
      <c r="CB26" s="33"/>
      <c r="CC26" s="40"/>
      <c r="CD26" s="51"/>
      <c r="CE26" s="52"/>
    </row>
    <row r="27" spans="1:123">
      <c r="B27" s="31"/>
      <c r="C27" s="33"/>
      <c r="D27" s="33"/>
      <c r="E27" s="33"/>
      <c r="F27" s="39"/>
      <c r="G27" s="33"/>
      <c r="H27" s="40"/>
      <c r="I27" s="40"/>
      <c r="J27" s="40"/>
      <c r="K27" s="40"/>
      <c r="L27" s="40"/>
      <c r="M27" s="40"/>
      <c r="N27" s="40"/>
      <c r="O27" s="40"/>
      <c r="P27" s="33"/>
      <c r="Q27" s="33"/>
      <c r="R27" s="40"/>
      <c r="S27" s="39"/>
      <c r="T27" s="33"/>
      <c r="U27" s="40"/>
      <c r="V27" s="33"/>
      <c r="W27" s="33"/>
      <c r="X27" s="39"/>
      <c r="Y27" s="33"/>
      <c r="Z27" s="40"/>
      <c r="AA27" s="33"/>
      <c r="AB27" s="33"/>
      <c r="AC27" s="39"/>
      <c r="AD27" s="33"/>
      <c r="AE27" s="33"/>
      <c r="AF27" s="39"/>
      <c r="AG27" s="33"/>
      <c r="AH27" s="39"/>
      <c r="AI27" s="33"/>
      <c r="AJ27" s="39"/>
      <c r="AK27" s="33"/>
      <c r="AL27" s="33"/>
      <c r="AM27" s="33"/>
      <c r="AN27" s="33"/>
      <c r="AO27" s="33"/>
      <c r="AP27" s="39"/>
      <c r="AQ27" s="40"/>
      <c r="AR27" s="33"/>
      <c r="AS27" s="39"/>
      <c r="AT27" s="40"/>
      <c r="AU27" s="33"/>
      <c r="AV27" s="39"/>
      <c r="AW27" s="40"/>
      <c r="AX27" s="33"/>
      <c r="AY27" s="39"/>
      <c r="AZ27" s="40"/>
      <c r="BA27" s="33"/>
      <c r="BB27" s="40"/>
      <c r="BC27" s="40"/>
      <c r="BD27" s="40"/>
      <c r="BE27" s="40"/>
      <c r="BF27" s="40"/>
      <c r="BG27" s="40"/>
      <c r="BH27" s="40"/>
      <c r="BI27" s="40"/>
      <c r="BJ27" s="40"/>
      <c r="BK27" s="33"/>
      <c r="BL27" s="39"/>
      <c r="BM27" s="33"/>
      <c r="BN27" s="33"/>
      <c r="BO27" s="33"/>
      <c r="BP27" s="33"/>
      <c r="BQ27" s="33"/>
      <c r="BR27" s="33"/>
      <c r="BS27" s="33"/>
      <c r="BT27" s="40"/>
      <c r="BU27" s="40"/>
      <c r="BV27" s="40"/>
      <c r="BW27" s="33"/>
      <c r="BX27" s="33"/>
      <c r="BY27" s="33"/>
      <c r="BZ27" s="33"/>
      <c r="CA27" s="33"/>
      <c r="CB27" s="33"/>
      <c r="CC27" s="40"/>
      <c r="CD27" s="51"/>
      <c r="CE27" s="52"/>
    </row>
    <row r="28" spans="1:123">
      <c r="B28" s="31"/>
      <c r="C28" s="33"/>
      <c r="D28" s="33"/>
      <c r="E28" s="33"/>
      <c r="F28" s="39"/>
      <c r="G28" s="33"/>
      <c r="H28" s="40"/>
      <c r="I28" s="40"/>
      <c r="J28" s="40"/>
      <c r="K28" s="40"/>
      <c r="L28" s="40"/>
      <c r="M28" s="40"/>
      <c r="N28" s="40"/>
      <c r="O28" s="40"/>
      <c r="P28" s="33"/>
      <c r="Q28" s="33"/>
      <c r="R28" s="40"/>
      <c r="S28" s="39"/>
      <c r="T28" s="33"/>
      <c r="U28" s="40"/>
      <c r="V28" s="33"/>
      <c r="W28" s="33"/>
      <c r="X28" s="39"/>
      <c r="Y28" s="33"/>
      <c r="Z28" s="40"/>
      <c r="AA28" s="33"/>
      <c r="AB28" s="33"/>
      <c r="AC28" s="39"/>
      <c r="AD28" s="33"/>
      <c r="AE28" s="33"/>
      <c r="AF28" s="39"/>
      <c r="AG28" s="33"/>
      <c r="AH28" s="39"/>
      <c r="AI28" s="33"/>
      <c r="AJ28" s="39"/>
      <c r="AK28" s="33"/>
      <c r="AL28" s="33"/>
      <c r="AM28" s="33"/>
      <c r="AN28" s="33"/>
      <c r="AO28" s="33"/>
      <c r="AP28" s="39"/>
      <c r="AQ28" s="40"/>
      <c r="AR28" s="33"/>
      <c r="AS28" s="39"/>
      <c r="AT28" s="40"/>
      <c r="AU28" s="33"/>
      <c r="AV28" s="39"/>
      <c r="AW28" s="40"/>
      <c r="AX28" s="33"/>
      <c r="AY28" s="39"/>
      <c r="AZ28" s="40"/>
      <c r="BA28" s="33"/>
      <c r="BB28" s="40"/>
      <c r="BC28" s="40"/>
      <c r="BD28" s="40"/>
      <c r="BE28" s="40"/>
      <c r="BF28" s="40"/>
      <c r="BG28" s="40"/>
      <c r="BH28" s="40"/>
      <c r="BI28" s="40"/>
      <c r="BJ28" s="40"/>
      <c r="BK28" s="33"/>
      <c r="BL28" s="39"/>
      <c r="BM28" s="33"/>
      <c r="BN28" s="33"/>
      <c r="BO28" s="33"/>
      <c r="BP28" s="33"/>
      <c r="BQ28" s="33"/>
      <c r="BR28" s="33"/>
      <c r="BS28" s="33"/>
      <c r="BT28" s="40"/>
      <c r="BU28" s="40"/>
      <c r="BV28" s="40"/>
      <c r="BW28" s="33"/>
      <c r="BX28" s="33"/>
      <c r="BY28" s="33"/>
      <c r="BZ28" s="33"/>
      <c r="CA28" s="33"/>
      <c r="CB28" s="33"/>
      <c r="CC28" s="40"/>
      <c r="CD28" s="51"/>
      <c r="CE28" s="52"/>
    </row>
    <row r="29" spans="1:123">
      <c r="B29" s="31"/>
      <c r="C29" s="33"/>
      <c r="D29" s="33"/>
      <c r="E29" s="33"/>
      <c r="F29" s="39"/>
      <c r="G29" s="33"/>
      <c r="H29" s="40"/>
      <c r="I29" s="40"/>
      <c r="J29" s="40"/>
      <c r="K29" s="40"/>
      <c r="L29" s="40"/>
      <c r="M29" s="40"/>
      <c r="N29" s="40"/>
      <c r="O29" s="40"/>
      <c r="P29" s="33"/>
      <c r="Q29" s="33"/>
      <c r="R29" s="40"/>
      <c r="S29" s="39"/>
      <c r="T29" s="33"/>
      <c r="U29" s="40"/>
      <c r="V29" s="33"/>
      <c r="W29" s="33"/>
      <c r="X29" s="39"/>
      <c r="Y29" s="33"/>
      <c r="Z29" s="40"/>
      <c r="AA29" s="33"/>
      <c r="AB29" s="33"/>
      <c r="AC29" s="39"/>
      <c r="AD29" s="33"/>
      <c r="AE29" s="33"/>
      <c r="AF29" s="39"/>
      <c r="AG29" s="33"/>
      <c r="AH29" s="39"/>
      <c r="AI29" s="33"/>
      <c r="AJ29" s="39"/>
      <c r="AK29" s="33"/>
      <c r="AL29" s="33"/>
      <c r="AM29" s="33"/>
      <c r="AN29" s="33"/>
      <c r="AO29" s="33"/>
      <c r="AP29" s="39"/>
      <c r="AQ29" s="40"/>
      <c r="AR29" s="33"/>
      <c r="AS29" s="39"/>
      <c r="AT29" s="40"/>
      <c r="AU29" s="33"/>
      <c r="AV29" s="39"/>
      <c r="AW29" s="40"/>
      <c r="AX29" s="33"/>
      <c r="AY29" s="39"/>
      <c r="AZ29" s="40"/>
      <c r="BA29" s="33"/>
      <c r="BB29" s="40"/>
      <c r="BC29" s="40"/>
      <c r="BD29" s="40"/>
      <c r="BE29" s="40"/>
      <c r="BF29" s="40"/>
      <c r="BG29" s="40"/>
      <c r="BH29" s="40"/>
      <c r="BI29" s="40"/>
      <c r="BJ29" s="40"/>
      <c r="BK29" s="33"/>
      <c r="BL29" s="39"/>
      <c r="BM29" s="33"/>
      <c r="BN29" s="33"/>
      <c r="BO29" s="33"/>
      <c r="BP29" s="33"/>
      <c r="BQ29" s="33"/>
      <c r="BR29" s="33"/>
      <c r="BS29" s="33"/>
      <c r="BT29" s="40"/>
      <c r="BU29" s="40"/>
      <c r="BV29" s="40"/>
      <c r="BW29" s="33"/>
      <c r="BX29" s="33"/>
      <c r="BY29" s="33"/>
      <c r="BZ29" s="33"/>
      <c r="CA29" s="33"/>
      <c r="CB29" s="33"/>
      <c r="CC29" s="40"/>
      <c r="CD29" s="51"/>
      <c r="CE29" s="52"/>
    </row>
    <row r="30" spans="1:123" ht="20.25" customHeight="1">
      <c r="B30" s="31"/>
      <c r="C30" s="33"/>
      <c r="D30" s="33"/>
      <c r="E30" s="33"/>
      <c r="F30" s="39"/>
      <c r="G30" s="33"/>
      <c r="H30" s="40"/>
      <c r="I30" s="40"/>
      <c r="J30" s="40"/>
      <c r="K30" s="40"/>
      <c r="L30" s="40"/>
      <c r="M30" s="40"/>
      <c r="N30" s="40"/>
      <c r="O30" s="40"/>
      <c r="P30" s="33"/>
      <c r="Q30" s="33"/>
      <c r="R30" s="40"/>
      <c r="S30" s="39"/>
      <c r="T30" s="33"/>
      <c r="U30" s="40"/>
      <c r="V30" s="33"/>
      <c r="W30" s="33"/>
      <c r="X30" s="39"/>
      <c r="Y30" s="33"/>
      <c r="Z30" s="40"/>
      <c r="AA30" s="33"/>
      <c r="AB30" s="33"/>
      <c r="AC30" s="39"/>
      <c r="AD30" s="33"/>
      <c r="AE30" s="33"/>
      <c r="AF30" s="39"/>
      <c r="AG30" s="33"/>
      <c r="AH30" s="39"/>
      <c r="AI30" s="33"/>
      <c r="AJ30" s="39"/>
      <c r="AK30" s="33"/>
      <c r="AL30" s="33"/>
      <c r="AM30" s="33"/>
      <c r="AN30" s="33"/>
      <c r="AO30" s="33"/>
      <c r="AP30" s="39"/>
      <c r="AQ30" s="40"/>
      <c r="AR30" s="33"/>
      <c r="AS30" s="39"/>
      <c r="AT30" s="40"/>
      <c r="AU30" s="33"/>
      <c r="AV30" s="39"/>
      <c r="AW30" s="40"/>
      <c r="AX30" s="33"/>
      <c r="AY30" s="39"/>
      <c r="AZ30" s="40"/>
      <c r="BA30" s="33"/>
      <c r="BB30" s="40"/>
      <c r="BC30" s="40"/>
      <c r="BD30" s="40"/>
      <c r="BE30" s="40"/>
      <c r="BF30" s="40"/>
      <c r="BG30" s="40"/>
      <c r="BH30" s="40"/>
      <c r="BI30" s="40"/>
      <c r="BJ30" s="40"/>
      <c r="BK30" s="33"/>
      <c r="BL30" s="39"/>
      <c r="BM30" s="33"/>
      <c r="BN30" s="33"/>
      <c r="BO30" s="33"/>
      <c r="BP30" s="33"/>
      <c r="BQ30" s="33"/>
      <c r="BR30" s="33"/>
      <c r="BS30" s="33"/>
      <c r="BT30" s="40"/>
      <c r="BU30" s="40"/>
      <c r="BV30" s="40"/>
      <c r="BW30" s="33"/>
      <c r="BX30" s="33"/>
      <c r="BY30" s="33"/>
      <c r="BZ30" s="33"/>
      <c r="CA30" s="33"/>
      <c r="CB30" s="33"/>
      <c r="CC30" s="40"/>
      <c r="CD30" s="51"/>
      <c r="CE30" s="52"/>
    </row>
    <row r="31" spans="1:123">
      <c r="B31" s="31"/>
      <c r="C31" s="33"/>
      <c r="D31" s="33"/>
      <c r="E31" s="33"/>
      <c r="F31" s="39"/>
      <c r="G31" s="33"/>
      <c r="H31" s="40"/>
      <c r="I31" s="40"/>
      <c r="J31" s="40"/>
      <c r="K31" s="40"/>
      <c r="L31" s="40"/>
      <c r="M31" s="40"/>
      <c r="N31" s="40"/>
      <c r="O31" s="40"/>
      <c r="P31" s="33"/>
      <c r="Q31" s="33"/>
      <c r="R31" s="40"/>
      <c r="S31" s="39"/>
      <c r="T31" s="33"/>
      <c r="U31" s="40"/>
      <c r="V31" s="33"/>
      <c r="W31" s="33"/>
      <c r="X31" s="39"/>
      <c r="Y31" s="33"/>
      <c r="Z31" s="40"/>
      <c r="AA31" s="33"/>
      <c r="AB31" s="33"/>
      <c r="AC31" s="39"/>
      <c r="AD31" s="33"/>
      <c r="AE31" s="33"/>
      <c r="AF31" s="39"/>
      <c r="AG31" s="33"/>
      <c r="AH31" s="39"/>
      <c r="AI31" s="33"/>
      <c r="AJ31" s="39"/>
      <c r="AK31" s="33"/>
      <c r="AL31" s="33"/>
      <c r="AM31" s="33"/>
      <c r="AN31" s="33"/>
      <c r="AO31" s="33"/>
      <c r="AP31" s="39"/>
      <c r="AQ31" s="40"/>
      <c r="AR31" s="33"/>
      <c r="AS31" s="39"/>
      <c r="AT31" s="40"/>
      <c r="AU31" s="33"/>
      <c r="AV31" s="39"/>
      <c r="AW31" s="40"/>
      <c r="AX31" s="33"/>
      <c r="AY31" s="39"/>
      <c r="AZ31" s="40"/>
      <c r="BA31" s="33"/>
      <c r="BB31" s="40"/>
      <c r="BC31" s="40"/>
      <c r="BD31" s="40"/>
      <c r="BE31" s="40"/>
      <c r="BF31" s="40"/>
      <c r="BG31" s="40"/>
      <c r="BH31" s="40"/>
      <c r="BI31" s="40"/>
      <c r="BJ31" s="40"/>
      <c r="BK31" s="33"/>
      <c r="BL31" s="39"/>
      <c r="BM31" s="33"/>
      <c r="BN31" s="33"/>
      <c r="BO31" s="33"/>
      <c r="BP31" s="33"/>
      <c r="BQ31" s="33"/>
      <c r="BR31" s="33"/>
      <c r="BS31" s="33"/>
      <c r="BT31" s="40"/>
      <c r="BU31" s="40"/>
      <c r="BV31" s="40"/>
      <c r="BW31" s="33"/>
      <c r="BX31" s="33"/>
      <c r="BY31" s="33"/>
      <c r="BZ31" s="33"/>
      <c r="CA31" s="33"/>
      <c r="CB31" s="33"/>
      <c r="CC31" s="40"/>
      <c r="CD31" s="51"/>
      <c r="CE31" s="52"/>
    </row>
    <row r="32" spans="1:123">
      <c r="B32" s="31"/>
      <c r="C32" s="33"/>
      <c r="D32" s="33"/>
      <c r="E32" s="33"/>
      <c r="F32" s="39"/>
      <c r="G32" s="33"/>
      <c r="H32" s="40"/>
      <c r="I32" s="40"/>
      <c r="J32" s="40"/>
      <c r="K32" s="40"/>
      <c r="L32" s="40"/>
      <c r="M32" s="40"/>
      <c r="N32" s="40"/>
      <c r="O32" s="40"/>
      <c r="P32" s="33"/>
      <c r="Q32" s="33"/>
      <c r="R32" s="40"/>
      <c r="S32" s="39"/>
      <c r="T32" s="33"/>
      <c r="U32" s="40"/>
      <c r="V32" s="33"/>
      <c r="W32" s="33"/>
      <c r="X32" s="39"/>
      <c r="Y32" s="33"/>
      <c r="Z32" s="40"/>
      <c r="AA32" s="33"/>
      <c r="AB32" s="33"/>
      <c r="AC32" s="39"/>
      <c r="AD32" s="33"/>
      <c r="AE32" s="33"/>
      <c r="AF32" s="39"/>
      <c r="AG32" s="33"/>
      <c r="AH32" s="39"/>
      <c r="AI32" s="33"/>
      <c r="AJ32" s="39"/>
      <c r="AK32" s="33"/>
      <c r="AL32" s="33"/>
      <c r="AM32" s="33"/>
      <c r="AN32" s="33"/>
      <c r="AO32" s="33"/>
      <c r="AP32" s="39"/>
      <c r="AQ32" s="40"/>
      <c r="AR32" s="33"/>
      <c r="AS32" s="39"/>
      <c r="AT32" s="40"/>
      <c r="AU32" s="33"/>
      <c r="AV32" s="39"/>
      <c r="AW32" s="40"/>
      <c r="AX32" s="33"/>
      <c r="AY32" s="39"/>
      <c r="AZ32" s="40"/>
      <c r="BA32" s="33"/>
      <c r="BB32" s="40"/>
      <c r="BC32" s="40"/>
      <c r="BD32" s="40"/>
      <c r="BE32" s="40"/>
      <c r="BF32" s="40"/>
      <c r="BG32" s="40"/>
      <c r="BH32" s="40"/>
      <c r="BI32" s="40"/>
      <c r="BJ32" s="40"/>
      <c r="BK32" s="33"/>
      <c r="BL32" s="39"/>
      <c r="BM32" s="33"/>
      <c r="BN32" s="33"/>
      <c r="BO32" s="33"/>
      <c r="BP32" s="33"/>
      <c r="BQ32" s="33"/>
      <c r="BR32" s="33"/>
      <c r="BS32" s="33"/>
      <c r="BT32" s="40"/>
      <c r="BU32" s="40"/>
      <c r="BV32" s="40"/>
      <c r="BW32" s="33"/>
      <c r="BX32" s="33"/>
      <c r="BY32" s="33"/>
      <c r="BZ32" s="33"/>
      <c r="CA32" s="33"/>
      <c r="CB32" s="33"/>
      <c r="CC32" s="40"/>
      <c r="CD32" s="51"/>
      <c r="CE32" s="52"/>
    </row>
    <row r="33" spans="2:83">
      <c r="B33" s="31"/>
      <c r="C33" s="33"/>
      <c r="D33" s="33"/>
      <c r="E33" s="33"/>
      <c r="F33" s="39"/>
      <c r="G33" s="33"/>
      <c r="H33" s="40"/>
      <c r="I33" s="40"/>
      <c r="J33" s="40"/>
      <c r="K33" s="40"/>
      <c r="L33" s="40"/>
      <c r="M33" s="40"/>
      <c r="N33" s="40"/>
      <c r="O33" s="40"/>
      <c r="P33" s="33"/>
      <c r="Q33" s="33"/>
      <c r="R33" s="40"/>
      <c r="S33" s="39"/>
      <c r="T33" s="33"/>
      <c r="U33" s="40"/>
      <c r="V33" s="33"/>
      <c r="W33" s="33"/>
      <c r="X33" s="39"/>
      <c r="Y33" s="33"/>
      <c r="Z33" s="40"/>
      <c r="AA33" s="33"/>
      <c r="AB33" s="33"/>
      <c r="AC33" s="39"/>
      <c r="AD33" s="33"/>
      <c r="AE33" s="33"/>
      <c r="AF33" s="39"/>
      <c r="AG33" s="33"/>
      <c r="AH33" s="39"/>
      <c r="AI33" s="33"/>
      <c r="AJ33" s="39"/>
      <c r="AK33" s="33"/>
      <c r="AL33" s="33"/>
      <c r="AM33" s="33"/>
      <c r="AN33" s="33"/>
      <c r="AO33" s="33"/>
      <c r="AP33" s="39"/>
      <c r="AQ33" s="40"/>
      <c r="AR33" s="33"/>
      <c r="AS33" s="39"/>
      <c r="AT33" s="40"/>
      <c r="AU33" s="33"/>
      <c r="AV33" s="39"/>
      <c r="AW33" s="40"/>
      <c r="AX33" s="33"/>
      <c r="AY33" s="39"/>
      <c r="AZ33" s="40"/>
      <c r="BA33" s="33"/>
      <c r="BB33" s="40"/>
      <c r="BC33" s="40"/>
      <c r="BD33" s="40"/>
      <c r="BE33" s="40"/>
      <c r="BF33" s="40"/>
      <c r="BG33" s="40"/>
      <c r="BH33" s="40"/>
      <c r="BI33" s="40"/>
      <c r="BJ33" s="40"/>
      <c r="BK33" s="33"/>
      <c r="BL33" s="39"/>
      <c r="BM33" s="33"/>
      <c r="BN33" s="33"/>
      <c r="BO33" s="33"/>
      <c r="BP33" s="33"/>
      <c r="BQ33" s="33"/>
      <c r="BR33" s="33"/>
      <c r="BS33" s="33"/>
      <c r="BT33" s="40"/>
      <c r="BU33" s="40"/>
      <c r="BV33" s="40"/>
      <c r="BW33" s="33"/>
      <c r="BX33" s="33"/>
      <c r="BY33" s="33"/>
      <c r="BZ33" s="33"/>
      <c r="CA33" s="33"/>
      <c r="CB33" s="33"/>
      <c r="CC33" s="40"/>
      <c r="CD33" s="51"/>
      <c r="CE33" s="52"/>
    </row>
    <row r="34" spans="2:83">
      <c r="B34" s="31"/>
      <c r="C34" s="33"/>
      <c r="D34" s="33"/>
      <c r="E34" s="33"/>
      <c r="F34" s="39"/>
      <c r="G34" s="33"/>
      <c r="H34" s="40"/>
      <c r="I34" s="40"/>
      <c r="J34" s="40"/>
      <c r="K34" s="40"/>
      <c r="L34" s="40"/>
      <c r="M34" s="40"/>
      <c r="N34" s="40"/>
      <c r="O34" s="40"/>
      <c r="P34" s="33"/>
      <c r="Q34" s="33"/>
      <c r="R34" s="40"/>
      <c r="S34" s="39"/>
      <c r="T34" s="33"/>
      <c r="U34" s="40"/>
      <c r="V34" s="33"/>
      <c r="W34" s="33"/>
      <c r="X34" s="39"/>
      <c r="Y34" s="33"/>
      <c r="Z34" s="40"/>
      <c r="AA34" s="33"/>
      <c r="AB34" s="33"/>
      <c r="AC34" s="39"/>
      <c r="AD34" s="33"/>
      <c r="AE34" s="33"/>
      <c r="AF34" s="39"/>
      <c r="AG34" s="33"/>
      <c r="AH34" s="39"/>
      <c r="AI34" s="33"/>
      <c r="AJ34" s="39"/>
      <c r="AK34" s="33"/>
      <c r="AL34" s="33"/>
      <c r="AM34" s="33"/>
      <c r="AN34" s="33"/>
      <c r="AO34" s="33"/>
      <c r="AP34" s="39"/>
      <c r="AQ34" s="40"/>
      <c r="AR34" s="33"/>
      <c r="AS34" s="39"/>
      <c r="AT34" s="40"/>
      <c r="AU34" s="33"/>
      <c r="AV34" s="39"/>
      <c r="AW34" s="40"/>
      <c r="AX34" s="33"/>
      <c r="AY34" s="39"/>
      <c r="AZ34" s="40"/>
      <c r="BA34" s="33"/>
      <c r="BB34" s="40"/>
      <c r="BC34" s="40"/>
      <c r="BD34" s="40"/>
      <c r="BE34" s="40"/>
      <c r="BF34" s="40"/>
      <c r="BG34" s="40"/>
      <c r="BH34" s="40"/>
      <c r="BI34" s="40"/>
      <c r="BJ34" s="40"/>
      <c r="BK34" s="33"/>
      <c r="BL34" s="39"/>
      <c r="BM34" s="33"/>
      <c r="BN34" s="33"/>
      <c r="BO34" s="33"/>
      <c r="BP34" s="33"/>
      <c r="BQ34" s="33"/>
      <c r="BR34" s="33"/>
      <c r="BS34" s="33"/>
      <c r="BT34" s="40"/>
      <c r="BU34" s="40"/>
      <c r="BV34" s="40"/>
      <c r="BW34" s="33"/>
      <c r="BX34" s="33"/>
      <c r="BY34" s="33"/>
      <c r="BZ34" s="33"/>
      <c r="CA34" s="33"/>
      <c r="CB34" s="33"/>
      <c r="CC34" s="40"/>
      <c r="CD34" s="51"/>
      <c r="CE34" s="52"/>
    </row>
    <row r="35" spans="2:83">
      <c r="B35" s="31"/>
      <c r="C35" s="33"/>
      <c r="D35" s="33"/>
      <c r="E35" s="33"/>
      <c r="F35" s="39"/>
      <c r="G35" s="33"/>
      <c r="H35" s="40"/>
      <c r="I35" s="40"/>
      <c r="J35" s="40"/>
      <c r="K35" s="40"/>
      <c r="L35" s="40"/>
      <c r="M35" s="40"/>
      <c r="N35" s="40"/>
      <c r="O35" s="40"/>
      <c r="P35" s="33"/>
      <c r="Q35" s="33"/>
      <c r="R35" s="40"/>
      <c r="S35" s="39"/>
      <c r="T35" s="33"/>
      <c r="U35" s="40"/>
      <c r="V35" s="33"/>
      <c r="W35" s="33"/>
      <c r="X35" s="39"/>
      <c r="Y35" s="33"/>
      <c r="Z35" s="40"/>
      <c r="AA35" s="33"/>
      <c r="AB35" s="33"/>
      <c r="AC35" s="39"/>
      <c r="AD35" s="33"/>
      <c r="AE35" s="33"/>
      <c r="AF35" s="39"/>
      <c r="AG35" s="33"/>
      <c r="AH35" s="39"/>
      <c r="AI35" s="33"/>
      <c r="AJ35" s="39"/>
      <c r="AK35" s="33"/>
      <c r="AL35" s="33"/>
      <c r="AM35" s="33"/>
      <c r="AN35" s="33"/>
      <c r="AO35" s="33"/>
      <c r="AP35" s="39"/>
      <c r="AQ35" s="40"/>
      <c r="AR35" s="33"/>
      <c r="AS35" s="39"/>
      <c r="AT35" s="40"/>
      <c r="AU35" s="33"/>
      <c r="AV35" s="39"/>
      <c r="AW35" s="40"/>
      <c r="AX35" s="33"/>
      <c r="AY35" s="39"/>
      <c r="AZ35" s="40"/>
      <c r="BA35" s="33"/>
      <c r="BB35" s="40"/>
      <c r="BC35" s="40"/>
      <c r="BD35" s="40"/>
      <c r="BE35" s="40"/>
      <c r="BF35" s="40"/>
      <c r="BG35" s="40"/>
      <c r="BH35" s="40"/>
      <c r="BI35" s="40"/>
      <c r="BJ35" s="40"/>
      <c r="BK35" s="33"/>
      <c r="BL35" s="39"/>
      <c r="BM35" s="33"/>
      <c r="BN35" s="33"/>
      <c r="BO35" s="33"/>
      <c r="BP35" s="33"/>
      <c r="BQ35" s="33"/>
      <c r="BR35" s="33"/>
      <c r="BS35" s="33"/>
      <c r="BT35" s="40"/>
      <c r="BU35" s="40"/>
      <c r="BV35" s="40"/>
      <c r="BW35" s="33"/>
      <c r="BX35" s="33"/>
      <c r="BY35" s="33"/>
      <c r="BZ35" s="33"/>
      <c r="CA35" s="33"/>
      <c r="CB35" s="33"/>
      <c r="CC35" s="40"/>
      <c r="CD35" s="51"/>
      <c r="CE35" s="52"/>
    </row>
    <row r="36" spans="2:83">
      <c r="B36" s="31"/>
      <c r="C36" s="33"/>
      <c r="D36" s="33"/>
      <c r="E36" s="33"/>
      <c r="F36" s="39"/>
      <c r="G36" s="33"/>
      <c r="H36" s="40"/>
      <c r="I36" s="40"/>
      <c r="J36" s="40"/>
      <c r="K36" s="40"/>
      <c r="L36" s="40"/>
      <c r="M36" s="40"/>
      <c r="N36" s="40"/>
      <c r="O36" s="40"/>
      <c r="P36" s="33"/>
      <c r="Q36" s="33"/>
      <c r="R36" s="40"/>
      <c r="S36" s="39"/>
      <c r="T36" s="33"/>
      <c r="U36" s="40"/>
      <c r="V36" s="33"/>
      <c r="W36" s="33"/>
      <c r="X36" s="39"/>
      <c r="Y36" s="33"/>
      <c r="Z36" s="40"/>
      <c r="AA36" s="33"/>
      <c r="AB36" s="33"/>
      <c r="AC36" s="39"/>
      <c r="AD36" s="33"/>
      <c r="AE36" s="33"/>
      <c r="AF36" s="39"/>
      <c r="AG36" s="33"/>
      <c r="AH36" s="39"/>
      <c r="AI36" s="33"/>
      <c r="AJ36" s="39"/>
      <c r="AK36" s="33"/>
      <c r="AL36" s="33"/>
      <c r="AM36" s="33"/>
      <c r="AN36" s="33"/>
      <c r="AO36" s="33"/>
      <c r="AP36" s="39"/>
      <c r="AQ36" s="40"/>
      <c r="AR36" s="33"/>
      <c r="AS36" s="39"/>
      <c r="AT36" s="40"/>
      <c r="AU36" s="33"/>
      <c r="AV36" s="39"/>
      <c r="AW36" s="40"/>
      <c r="AX36" s="33"/>
      <c r="AY36" s="39"/>
      <c r="AZ36" s="40"/>
      <c r="BA36" s="33"/>
      <c r="BB36" s="40"/>
      <c r="BC36" s="40"/>
      <c r="BD36" s="40"/>
      <c r="BE36" s="40"/>
      <c r="BF36" s="40"/>
      <c r="BG36" s="40"/>
      <c r="BH36" s="40"/>
      <c r="BI36" s="40"/>
      <c r="BJ36" s="40"/>
      <c r="BK36" s="33"/>
      <c r="BL36" s="39"/>
      <c r="BM36" s="33"/>
      <c r="BN36" s="33"/>
      <c r="BO36" s="33"/>
      <c r="BP36" s="33"/>
      <c r="BQ36" s="33"/>
      <c r="BR36" s="33"/>
      <c r="BS36" s="33"/>
      <c r="BT36" s="40"/>
      <c r="BU36" s="40"/>
      <c r="BV36" s="40"/>
      <c r="BW36" s="33"/>
      <c r="BX36" s="33"/>
      <c r="BY36" s="33"/>
      <c r="BZ36" s="33"/>
      <c r="CA36" s="33"/>
      <c r="CB36" s="33"/>
      <c r="CC36" s="40"/>
      <c r="CD36" s="51"/>
      <c r="CE36" s="52"/>
    </row>
    <row r="37" spans="2:83">
      <c r="B37" s="31"/>
      <c r="C37" s="33"/>
      <c r="D37" s="33"/>
      <c r="E37" s="33"/>
      <c r="F37" s="39"/>
      <c r="G37" s="33"/>
      <c r="H37" s="40"/>
      <c r="I37" s="40"/>
      <c r="J37" s="40"/>
      <c r="K37" s="40"/>
      <c r="L37" s="40"/>
      <c r="M37" s="40"/>
      <c r="N37" s="40"/>
      <c r="O37" s="40"/>
      <c r="P37" s="33"/>
      <c r="Q37" s="33"/>
      <c r="R37" s="40"/>
      <c r="S37" s="39"/>
      <c r="T37" s="33"/>
      <c r="U37" s="40"/>
      <c r="V37" s="33"/>
      <c r="W37" s="33"/>
      <c r="X37" s="39"/>
      <c r="Y37" s="33"/>
      <c r="Z37" s="40"/>
      <c r="AA37" s="33"/>
      <c r="AB37" s="33"/>
      <c r="AC37" s="39"/>
      <c r="AD37" s="33"/>
      <c r="AE37" s="33"/>
      <c r="AF37" s="39"/>
      <c r="AG37" s="33"/>
      <c r="AH37" s="39"/>
      <c r="AI37" s="33"/>
      <c r="AJ37" s="39"/>
      <c r="AK37" s="33"/>
      <c r="AL37" s="33"/>
      <c r="AM37" s="33"/>
      <c r="AN37" s="33"/>
      <c r="AO37" s="33"/>
      <c r="AP37" s="39"/>
      <c r="AQ37" s="40"/>
      <c r="AR37" s="33"/>
      <c r="AS37" s="39"/>
      <c r="AT37" s="40"/>
      <c r="AU37" s="33"/>
      <c r="AV37" s="39"/>
      <c r="AW37" s="40"/>
      <c r="AX37" s="33"/>
      <c r="AY37" s="39"/>
      <c r="AZ37" s="40"/>
      <c r="BA37" s="33"/>
      <c r="BB37" s="40"/>
      <c r="BC37" s="40"/>
      <c r="BD37" s="40"/>
      <c r="BE37" s="40"/>
      <c r="BF37" s="40"/>
      <c r="BG37" s="40"/>
      <c r="BH37" s="40"/>
      <c r="BI37" s="40"/>
      <c r="BJ37" s="40"/>
      <c r="BK37" s="33"/>
      <c r="BL37" s="39"/>
      <c r="BM37" s="33"/>
      <c r="BN37" s="33"/>
      <c r="BO37" s="33"/>
      <c r="BP37" s="33"/>
      <c r="BQ37" s="33"/>
      <c r="BR37" s="33"/>
      <c r="BS37" s="33"/>
      <c r="BT37" s="40"/>
      <c r="BU37" s="40"/>
      <c r="BV37" s="40"/>
      <c r="BW37" s="33"/>
      <c r="BX37" s="33"/>
      <c r="BY37" s="33"/>
      <c r="BZ37" s="33"/>
      <c r="CA37" s="33"/>
      <c r="CB37" s="33"/>
      <c r="CC37" s="40"/>
      <c r="CD37" s="51"/>
      <c r="CE37" s="52"/>
    </row>
    <row r="38" spans="2:83">
      <c r="B38" s="31"/>
      <c r="C38" s="41"/>
      <c r="D38" s="41"/>
      <c r="E38" s="41"/>
      <c r="F38" s="43"/>
      <c r="G38" s="41"/>
      <c r="H38" s="42"/>
      <c r="I38" s="42"/>
      <c r="J38" s="42"/>
      <c r="K38" s="42"/>
      <c r="L38" s="42"/>
      <c r="M38" s="42"/>
      <c r="N38" s="42"/>
      <c r="O38" s="42"/>
      <c r="P38" s="41"/>
      <c r="Q38" s="41"/>
      <c r="R38" s="42"/>
      <c r="S38" s="43"/>
      <c r="T38" s="41"/>
      <c r="U38" s="42"/>
      <c r="V38" s="41"/>
      <c r="W38" s="41"/>
      <c r="X38" s="43"/>
      <c r="Y38" s="41"/>
      <c r="Z38" s="42"/>
      <c r="AA38" s="41"/>
      <c r="AB38" s="41"/>
      <c r="AC38" s="43"/>
      <c r="AD38" s="41"/>
      <c r="AE38" s="41"/>
      <c r="AF38" s="43"/>
      <c r="AG38" s="41"/>
      <c r="AH38" s="43"/>
      <c r="AI38" s="41"/>
      <c r="AJ38" s="43"/>
      <c r="AK38" s="41"/>
      <c r="AL38" s="41"/>
      <c r="AM38" s="41"/>
      <c r="AN38" s="41"/>
      <c r="AO38" s="41"/>
      <c r="AP38" s="43"/>
      <c r="AQ38" s="42"/>
      <c r="AR38" s="41"/>
      <c r="AS38" s="43"/>
      <c r="AT38" s="42"/>
      <c r="AU38" s="41"/>
      <c r="AV38" s="43"/>
      <c r="AW38" s="42"/>
      <c r="AX38" s="41"/>
      <c r="AY38" s="43"/>
      <c r="AZ38" s="42"/>
      <c r="BA38" s="41"/>
      <c r="BB38" s="42"/>
      <c r="BC38" s="42"/>
      <c r="BD38" s="42"/>
      <c r="BE38" s="42"/>
      <c r="BF38" s="42"/>
      <c r="BG38" s="42"/>
      <c r="BH38" s="42"/>
      <c r="BI38" s="42"/>
      <c r="BJ38" s="42"/>
      <c r="BK38" s="41"/>
      <c r="BL38" s="43"/>
      <c r="BM38" s="41"/>
      <c r="BN38" s="41"/>
      <c r="BO38" s="41"/>
      <c r="BP38" s="41"/>
      <c r="BQ38" s="41"/>
      <c r="BR38" s="41"/>
      <c r="BS38" s="41"/>
      <c r="BT38" s="42"/>
      <c r="BU38" s="42"/>
      <c r="BV38" s="42"/>
      <c r="BW38" s="41"/>
      <c r="BX38" s="41"/>
      <c r="BY38" s="41"/>
      <c r="BZ38" s="41"/>
      <c r="CA38" s="41"/>
      <c r="CB38" s="41"/>
      <c r="CC38" s="42"/>
      <c r="CD38" s="53"/>
      <c r="CE38" s="54"/>
    </row>
    <row r="39" spans="2:83">
      <c r="B39" s="31"/>
      <c r="C39" s="33"/>
      <c r="D39" s="33"/>
      <c r="E39" s="33"/>
      <c r="F39" s="39"/>
      <c r="G39" s="33"/>
      <c r="H39" s="40"/>
      <c r="I39" s="40"/>
      <c r="J39" s="40"/>
      <c r="K39" s="40"/>
      <c r="L39" s="40"/>
      <c r="M39" s="40"/>
      <c r="N39" s="40"/>
      <c r="O39" s="40"/>
      <c r="P39" s="33"/>
      <c r="Q39" s="33"/>
      <c r="R39" s="40"/>
      <c r="S39" s="39"/>
      <c r="T39" s="33"/>
      <c r="U39" s="40"/>
      <c r="V39" s="33"/>
      <c r="W39" s="33"/>
      <c r="X39" s="39"/>
      <c r="Y39" s="33"/>
      <c r="Z39" s="40"/>
      <c r="AA39" s="33"/>
      <c r="AB39" s="33"/>
      <c r="AC39" s="39"/>
      <c r="AD39" s="33"/>
      <c r="AE39" s="33"/>
      <c r="AF39" s="39"/>
      <c r="AG39" s="33"/>
      <c r="AH39" s="39"/>
      <c r="AI39" s="33"/>
      <c r="AJ39" s="39"/>
      <c r="AK39" s="33"/>
      <c r="AL39" s="33"/>
      <c r="AM39" s="33"/>
      <c r="AN39" s="33"/>
      <c r="AO39" s="33"/>
      <c r="AP39" s="39"/>
      <c r="AQ39" s="40"/>
      <c r="AR39" s="33"/>
      <c r="AS39" s="39"/>
      <c r="AT39" s="40"/>
      <c r="AU39" s="33"/>
      <c r="AV39" s="39"/>
      <c r="AW39" s="40"/>
      <c r="AX39" s="33"/>
      <c r="AY39" s="39"/>
      <c r="AZ39" s="40"/>
      <c r="BA39" s="33"/>
      <c r="BB39" s="40"/>
      <c r="BC39" s="40"/>
      <c r="BD39" s="40"/>
      <c r="BE39" s="40"/>
      <c r="BF39" s="40"/>
      <c r="BG39" s="40"/>
      <c r="BH39" s="40"/>
      <c r="BI39" s="40"/>
      <c r="BJ39" s="40"/>
      <c r="BK39" s="33"/>
      <c r="BL39" s="39"/>
      <c r="BM39" s="33"/>
      <c r="BN39" s="33"/>
      <c r="BO39" s="33"/>
      <c r="BP39" s="33"/>
      <c r="BQ39" s="33"/>
      <c r="BR39" s="33"/>
      <c r="BS39" s="33"/>
      <c r="BT39" s="40"/>
      <c r="BU39" s="40"/>
      <c r="BV39" s="40"/>
      <c r="BW39" s="33"/>
      <c r="BX39" s="33"/>
      <c r="BY39" s="33"/>
      <c r="BZ39" s="33"/>
      <c r="CA39" s="33"/>
      <c r="CB39" s="33"/>
      <c r="CC39" s="40"/>
      <c r="CD39" s="51"/>
      <c r="CE39" s="52"/>
    </row>
    <row r="40" spans="2:83">
      <c r="B40" s="31"/>
      <c r="C40" s="33"/>
      <c r="D40" s="33"/>
      <c r="E40" s="33"/>
      <c r="F40" s="39"/>
      <c r="G40" s="33"/>
      <c r="H40" s="40"/>
      <c r="I40" s="40"/>
      <c r="J40" s="40"/>
      <c r="K40" s="40"/>
      <c r="L40" s="40"/>
      <c r="M40" s="40"/>
      <c r="N40" s="40"/>
      <c r="O40" s="40"/>
      <c r="P40" s="33"/>
      <c r="Q40" s="33"/>
      <c r="R40" s="40"/>
      <c r="S40" s="39"/>
      <c r="T40" s="33"/>
      <c r="U40" s="40"/>
      <c r="V40" s="33"/>
      <c r="W40" s="33"/>
      <c r="X40" s="39"/>
      <c r="Y40" s="33"/>
      <c r="Z40" s="40"/>
      <c r="AA40" s="33"/>
      <c r="AB40" s="33"/>
      <c r="AC40" s="39"/>
      <c r="AD40" s="33"/>
      <c r="AE40" s="33"/>
      <c r="AF40" s="39"/>
      <c r="AG40" s="33"/>
      <c r="AH40" s="39"/>
      <c r="AI40" s="33"/>
      <c r="AJ40" s="39"/>
      <c r="AK40" s="33"/>
      <c r="AL40" s="33"/>
      <c r="AM40" s="33"/>
      <c r="AN40" s="33"/>
      <c r="AO40" s="33"/>
      <c r="AP40" s="39"/>
      <c r="AQ40" s="40"/>
      <c r="AR40" s="33"/>
      <c r="AS40" s="39"/>
      <c r="AT40" s="40"/>
      <c r="AU40" s="33"/>
      <c r="AV40" s="39"/>
      <c r="AW40" s="40"/>
      <c r="AX40" s="33"/>
      <c r="AY40" s="39"/>
      <c r="AZ40" s="40"/>
      <c r="BA40" s="33"/>
      <c r="BB40" s="40"/>
      <c r="BC40" s="40"/>
      <c r="BD40" s="40"/>
      <c r="BE40" s="40"/>
      <c r="BF40" s="40"/>
      <c r="BG40" s="40"/>
      <c r="BH40" s="40"/>
      <c r="BI40" s="40"/>
      <c r="BJ40" s="40"/>
      <c r="BK40" s="33"/>
      <c r="BL40" s="39"/>
      <c r="BM40" s="33"/>
      <c r="BN40" s="33"/>
      <c r="BO40" s="33"/>
      <c r="BP40" s="33"/>
      <c r="BQ40" s="33"/>
      <c r="BR40" s="33"/>
      <c r="BS40" s="33"/>
      <c r="BT40" s="40"/>
      <c r="BU40" s="40"/>
      <c r="BV40" s="40"/>
      <c r="BW40" s="33"/>
      <c r="BX40" s="33"/>
      <c r="BY40" s="33"/>
      <c r="BZ40" s="33"/>
      <c r="CA40" s="33"/>
      <c r="CB40" s="33"/>
      <c r="CC40" s="40"/>
      <c r="CD40" s="51"/>
      <c r="CE40" s="52"/>
    </row>
    <row r="41" spans="2:83">
      <c r="B41" s="31"/>
      <c r="C41" s="33"/>
      <c r="D41" s="33"/>
      <c r="E41" s="33"/>
      <c r="F41" s="39"/>
      <c r="G41" s="33"/>
      <c r="H41" s="40"/>
      <c r="I41" s="40"/>
      <c r="J41" s="40"/>
      <c r="K41" s="40"/>
      <c r="L41" s="40"/>
      <c r="M41" s="40"/>
      <c r="N41" s="40"/>
      <c r="O41" s="40"/>
      <c r="P41" s="33"/>
      <c r="Q41" s="33"/>
      <c r="R41" s="40"/>
      <c r="S41" s="39"/>
      <c r="T41" s="33"/>
      <c r="U41" s="40"/>
      <c r="V41" s="33"/>
      <c r="W41" s="33"/>
      <c r="X41" s="39"/>
      <c r="Y41" s="33"/>
      <c r="Z41" s="40"/>
      <c r="AA41" s="33"/>
      <c r="AB41" s="33"/>
      <c r="AC41" s="39"/>
      <c r="AD41" s="33"/>
      <c r="AE41" s="33"/>
      <c r="AF41" s="39"/>
      <c r="AG41" s="33"/>
      <c r="AH41" s="39"/>
      <c r="AI41" s="33"/>
      <c r="AJ41" s="39"/>
      <c r="AK41" s="33"/>
      <c r="AL41" s="33"/>
      <c r="AM41" s="33"/>
      <c r="AN41" s="33"/>
      <c r="AO41" s="33"/>
      <c r="AP41" s="39"/>
      <c r="AQ41" s="40"/>
      <c r="AR41" s="33"/>
      <c r="AS41" s="39"/>
      <c r="AT41" s="40"/>
      <c r="AU41" s="33"/>
      <c r="AV41" s="39"/>
      <c r="AW41" s="40"/>
      <c r="AX41" s="33"/>
      <c r="AY41" s="39"/>
      <c r="AZ41" s="40"/>
      <c r="BA41" s="33"/>
      <c r="BB41" s="40"/>
      <c r="BC41" s="40"/>
      <c r="BD41" s="40"/>
      <c r="BE41" s="40"/>
      <c r="BF41" s="40"/>
      <c r="BG41" s="40"/>
      <c r="BH41" s="40"/>
      <c r="BI41" s="40"/>
      <c r="BJ41" s="40"/>
      <c r="BK41" s="33"/>
      <c r="BL41" s="39"/>
      <c r="BM41" s="33"/>
      <c r="BN41" s="33"/>
      <c r="BO41" s="33"/>
      <c r="BP41" s="33"/>
      <c r="BQ41" s="33"/>
      <c r="BR41" s="33"/>
      <c r="BS41" s="33"/>
      <c r="BT41" s="40"/>
      <c r="BU41" s="40"/>
      <c r="BV41" s="40"/>
      <c r="BW41" s="33"/>
      <c r="BX41" s="33"/>
      <c r="BY41" s="33"/>
      <c r="BZ41" s="33"/>
      <c r="CA41" s="33"/>
      <c r="CB41" s="33"/>
      <c r="CC41" s="40"/>
      <c r="CD41" s="51"/>
      <c r="CE41" s="52"/>
    </row>
    <row r="42" spans="2:83">
      <c r="B42" s="31"/>
      <c r="C42" s="33"/>
      <c r="D42" s="33"/>
      <c r="E42" s="33"/>
      <c r="F42" s="39"/>
      <c r="G42" s="33"/>
      <c r="H42" s="40"/>
      <c r="I42" s="40"/>
      <c r="J42" s="40"/>
      <c r="K42" s="40"/>
      <c r="L42" s="40"/>
      <c r="M42" s="40"/>
      <c r="N42" s="40"/>
      <c r="O42" s="40"/>
      <c r="P42" s="33"/>
      <c r="Q42" s="33"/>
      <c r="R42" s="40"/>
      <c r="S42" s="39"/>
      <c r="T42" s="33"/>
      <c r="U42" s="40"/>
      <c r="V42" s="33"/>
      <c r="W42" s="33"/>
      <c r="X42" s="39"/>
      <c r="Y42" s="33"/>
      <c r="Z42" s="40"/>
      <c r="AA42" s="33"/>
      <c r="AB42" s="33"/>
      <c r="AC42" s="39"/>
      <c r="AD42" s="33"/>
      <c r="AE42" s="33"/>
      <c r="AF42" s="39"/>
      <c r="AG42" s="33"/>
      <c r="AH42" s="39"/>
      <c r="AI42" s="33"/>
      <c r="AJ42" s="39"/>
      <c r="AK42" s="33"/>
      <c r="AL42" s="33"/>
      <c r="AM42" s="33"/>
      <c r="AN42" s="33"/>
      <c r="AO42" s="33"/>
      <c r="AP42" s="39"/>
      <c r="AQ42" s="40"/>
      <c r="AR42" s="33"/>
      <c r="AS42" s="39"/>
      <c r="AT42" s="40"/>
      <c r="AU42" s="33"/>
      <c r="AV42" s="39"/>
      <c r="AW42" s="40"/>
      <c r="AX42" s="33"/>
      <c r="AY42" s="39"/>
      <c r="AZ42" s="40"/>
      <c r="BA42" s="33"/>
      <c r="BB42" s="40"/>
      <c r="BC42" s="40"/>
      <c r="BD42" s="40"/>
      <c r="BE42" s="40"/>
      <c r="BF42" s="40"/>
      <c r="BG42" s="40"/>
      <c r="BH42" s="40"/>
      <c r="BI42" s="40"/>
      <c r="BJ42" s="40"/>
      <c r="BK42" s="33"/>
      <c r="BL42" s="39"/>
      <c r="BM42" s="33"/>
      <c r="BN42" s="33"/>
      <c r="BO42" s="33"/>
      <c r="BP42" s="33"/>
      <c r="BQ42" s="33"/>
      <c r="BR42" s="33"/>
      <c r="BS42" s="33"/>
      <c r="BT42" s="40"/>
      <c r="BU42" s="40"/>
      <c r="BV42" s="40"/>
      <c r="BW42" s="33"/>
      <c r="BX42" s="33"/>
      <c r="BY42" s="33"/>
      <c r="BZ42" s="33"/>
      <c r="CA42" s="33"/>
      <c r="CB42" s="33"/>
      <c r="CC42" s="40"/>
      <c r="CD42" s="51"/>
      <c r="CE42" s="52"/>
    </row>
    <row r="43" spans="2:83">
      <c r="B43" s="31"/>
      <c r="C43" s="33"/>
      <c r="D43" s="33"/>
      <c r="E43" s="33"/>
      <c r="F43" s="39"/>
      <c r="G43" s="33"/>
      <c r="H43" s="40"/>
      <c r="I43" s="40"/>
      <c r="J43" s="40"/>
      <c r="K43" s="40"/>
      <c r="L43" s="40"/>
      <c r="M43" s="40"/>
      <c r="N43" s="40"/>
      <c r="O43" s="40"/>
      <c r="P43" s="33"/>
      <c r="Q43" s="33"/>
      <c r="R43" s="40"/>
      <c r="S43" s="39"/>
      <c r="T43" s="33"/>
      <c r="U43" s="40"/>
      <c r="V43" s="33"/>
      <c r="W43" s="33"/>
      <c r="X43" s="39"/>
      <c r="Y43" s="33"/>
      <c r="Z43" s="40"/>
      <c r="AA43" s="33"/>
      <c r="AB43" s="33"/>
      <c r="AC43" s="39"/>
      <c r="AD43" s="33"/>
      <c r="AE43" s="33"/>
      <c r="AF43" s="39"/>
      <c r="AG43" s="33"/>
      <c r="AH43" s="39"/>
      <c r="AI43" s="33"/>
      <c r="AJ43" s="39"/>
      <c r="AK43" s="33"/>
      <c r="AL43" s="33"/>
      <c r="AM43" s="33"/>
      <c r="AN43" s="33"/>
      <c r="AO43" s="33"/>
      <c r="AP43" s="39"/>
      <c r="AQ43" s="40"/>
      <c r="AR43" s="33"/>
      <c r="AS43" s="39"/>
      <c r="AT43" s="40"/>
      <c r="AU43" s="33"/>
      <c r="AV43" s="39"/>
      <c r="AW43" s="40"/>
      <c r="AX43" s="33"/>
      <c r="AY43" s="39"/>
      <c r="AZ43" s="40"/>
      <c r="BA43" s="33"/>
      <c r="BB43" s="40"/>
      <c r="BC43" s="40"/>
      <c r="BD43" s="40"/>
      <c r="BE43" s="40"/>
      <c r="BF43" s="40"/>
      <c r="BG43" s="40"/>
      <c r="BH43" s="40"/>
      <c r="BI43" s="40"/>
      <c r="BJ43" s="40"/>
      <c r="BK43" s="33"/>
      <c r="BL43" s="39"/>
      <c r="BM43" s="33"/>
      <c r="BN43" s="33"/>
      <c r="BO43" s="33"/>
      <c r="BP43" s="33"/>
      <c r="BQ43" s="33"/>
      <c r="BR43" s="33"/>
      <c r="BS43" s="33"/>
      <c r="BT43" s="40"/>
      <c r="BU43" s="40"/>
      <c r="BV43" s="40"/>
      <c r="BW43" s="33"/>
      <c r="BX43" s="33"/>
      <c r="BY43" s="33"/>
      <c r="BZ43" s="33"/>
      <c r="CA43" s="33"/>
      <c r="CB43" s="33"/>
      <c r="CC43" s="40"/>
      <c r="CD43" s="51"/>
      <c r="CE43" s="52"/>
    </row>
    <row r="44" spans="2:83">
      <c r="B44" s="31"/>
      <c r="C44" s="33"/>
      <c r="D44" s="33"/>
      <c r="E44" s="33"/>
      <c r="F44" s="39"/>
      <c r="G44" s="33"/>
      <c r="H44" s="40"/>
      <c r="I44" s="40"/>
      <c r="J44" s="40"/>
      <c r="K44" s="40"/>
      <c r="L44" s="40"/>
      <c r="M44" s="40"/>
      <c r="N44" s="40"/>
      <c r="O44" s="40"/>
      <c r="P44" s="33"/>
      <c r="Q44" s="33"/>
      <c r="R44" s="40"/>
      <c r="S44" s="39"/>
      <c r="T44" s="33"/>
      <c r="U44" s="40"/>
      <c r="V44" s="33"/>
      <c r="W44" s="33"/>
      <c r="X44" s="39"/>
      <c r="Y44" s="33"/>
      <c r="Z44" s="40"/>
      <c r="AA44" s="33"/>
      <c r="AB44" s="33"/>
      <c r="AC44" s="39"/>
      <c r="AD44" s="33"/>
      <c r="AE44" s="33"/>
      <c r="AF44" s="39"/>
      <c r="AG44" s="33"/>
      <c r="AH44" s="39"/>
      <c r="AI44" s="33"/>
      <c r="AJ44" s="39"/>
      <c r="AK44" s="33"/>
      <c r="AL44" s="33"/>
      <c r="AM44" s="33"/>
      <c r="AN44" s="33"/>
      <c r="AO44" s="33"/>
      <c r="AP44" s="39"/>
      <c r="AQ44" s="40"/>
      <c r="AR44" s="33"/>
      <c r="AS44" s="39"/>
      <c r="AT44" s="40"/>
      <c r="AU44" s="33"/>
      <c r="AV44" s="39"/>
      <c r="AW44" s="40"/>
      <c r="AX44" s="33"/>
      <c r="AY44" s="39"/>
      <c r="AZ44" s="40"/>
      <c r="BA44" s="33"/>
      <c r="BB44" s="40"/>
      <c r="BC44" s="40"/>
      <c r="BD44" s="40"/>
      <c r="BE44" s="40"/>
      <c r="BF44" s="40"/>
      <c r="BG44" s="40"/>
      <c r="BH44" s="40"/>
      <c r="BI44" s="40"/>
      <c r="BJ44" s="40"/>
      <c r="BK44" s="33"/>
      <c r="BL44" s="39"/>
      <c r="BM44" s="33"/>
      <c r="BN44" s="33"/>
      <c r="BO44" s="33"/>
      <c r="BP44" s="33"/>
      <c r="BQ44" s="33"/>
      <c r="BR44" s="33"/>
      <c r="BS44" s="33"/>
      <c r="BT44" s="40"/>
      <c r="BU44" s="40"/>
      <c r="BV44" s="40"/>
      <c r="BW44" s="33"/>
      <c r="BX44" s="33"/>
      <c r="BY44" s="33"/>
      <c r="BZ44" s="33"/>
      <c r="CA44" s="33"/>
      <c r="CB44" s="33"/>
      <c r="CC44" s="40"/>
      <c r="CD44" s="51"/>
      <c r="CE44" s="52"/>
    </row>
    <row r="45" spans="2:83">
      <c r="B45" s="31"/>
      <c r="C45" s="33"/>
      <c r="D45" s="33"/>
      <c r="E45" s="33"/>
      <c r="F45" s="39"/>
      <c r="G45" s="33"/>
      <c r="H45" s="40"/>
      <c r="I45" s="40"/>
      <c r="J45" s="40"/>
      <c r="K45" s="40"/>
      <c r="L45" s="40"/>
      <c r="M45" s="40"/>
      <c r="N45" s="40"/>
      <c r="O45" s="40"/>
      <c r="P45" s="33"/>
      <c r="Q45" s="33"/>
      <c r="R45" s="40"/>
      <c r="S45" s="39"/>
      <c r="T45" s="33"/>
      <c r="U45" s="40"/>
      <c r="V45" s="33"/>
      <c r="W45" s="33"/>
      <c r="X45" s="39"/>
      <c r="Y45" s="33"/>
      <c r="Z45" s="40"/>
      <c r="AA45" s="33"/>
      <c r="AB45" s="33"/>
      <c r="AC45" s="39"/>
      <c r="AD45" s="33"/>
      <c r="AE45" s="33"/>
      <c r="AF45" s="39"/>
      <c r="AG45" s="33"/>
      <c r="AH45" s="39"/>
      <c r="AI45" s="33"/>
      <c r="AJ45" s="39"/>
      <c r="AK45" s="33"/>
      <c r="AL45" s="33"/>
      <c r="AM45" s="33"/>
      <c r="AN45" s="33"/>
      <c r="AO45" s="33"/>
      <c r="AP45" s="39"/>
      <c r="AQ45" s="40"/>
      <c r="AR45" s="33"/>
      <c r="AS45" s="39"/>
      <c r="AT45" s="40"/>
      <c r="AU45" s="33"/>
      <c r="AV45" s="39"/>
      <c r="AW45" s="40"/>
      <c r="AX45" s="33"/>
      <c r="AY45" s="39"/>
      <c r="AZ45" s="40"/>
      <c r="BA45" s="33"/>
      <c r="BB45" s="40"/>
      <c r="BC45" s="40"/>
      <c r="BD45" s="40"/>
      <c r="BE45" s="40"/>
      <c r="BF45" s="40"/>
      <c r="BG45" s="40"/>
      <c r="BH45" s="40"/>
      <c r="BI45" s="40"/>
      <c r="BJ45" s="40"/>
      <c r="BK45" s="33"/>
      <c r="BL45" s="39"/>
      <c r="BM45" s="33"/>
      <c r="BN45" s="33"/>
      <c r="BO45" s="33"/>
      <c r="BP45" s="33"/>
      <c r="BQ45" s="33"/>
      <c r="BR45" s="33"/>
      <c r="BS45" s="33"/>
      <c r="BT45" s="40"/>
      <c r="BU45" s="40"/>
      <c r="BV45" s="40"/>
      <c r="BW45" s="33"/>
      <c r="BX45" s="33"/>
      <c r="BY45" s="33"/>
      <c r="BZ45" s="33"/>
      <c r="CA45" s="33"/>
      <c r="CB45" s="33"/>
      <c r="CC45" s="40"/>
      <c r="CD45" s="51"/>
      <c r="CE45" s="52"/>
    </row>
    <row r="46" spans="2:83">
      <c r="B46" s="31"/>
      <c r="C46" s="33"/>
      <c r="D46" s="33"/>
      <c r="E46" s="33"/>
      <c r="F46" s="39"/>
      <c r="G46" s="33"/>
      <c r="H46" s="40"/>
      <c r="I46" s="40"/>
      <c r="J46" s="40"/>
      <c r="K46" s="40"/>
      <c r="L46" s="40"/>
      <c r="M46" s="40"/>
      <c r="N46" s="40"/>
      <c r="O46" s="40"/>
      <c r="P46" s="33"/>
      <c r="Q46" s="33"/>
      <c r="R46" s="40"/>
      <c r="S46" s="39"/>
      <c r="T46" s="33"/>
      <c r="U46" s="40"/>
      <c r="V46" s="33"/>
      <c r="W46" s="33"/>
      <c r="X46" s="39"/>
      <c r="Y46" s="33"/>
      <c r="Z46" s="40"/>
      <c r="AA46" s="33"/>
      <c r="AB46" s="33"/>
      <c r="AC46" s="39"/>
      <c r="AD46" s="33"/>
      <c r="AE46" s="33"/>
      <c r="AF46" s="39"/>
      <c r="AG46" s="33"/>
      <c r="AH46" s="39"/>
      <c r="AI46" s="33"/>
      <c r="AJ46" s="39"/>
      <c r="AK46" s="33"/>
      <c r="AL46" s="33"/>
      <c r="AM46" s="33"/>
      <c r="AN46" s="33"/>
      <c r="AO46" s="33"/>
      <c r="AP46" s="39"/>
      <c r="AQ46" s="40"/>
      <c r="AR46" s="33"/>
      <c r="AS46" s="39"/>
      <c r="AT46" s="40"/>
      <c r="AU46" s="33"/>
      <c r="AV46" s="39"/>
      <c r="AW46" s="40"/>
      <c r="AX46" s="33"/>
      <c r="AY46" s="39"/>
      <c r="AZ46" s="40"/>
      <c r="BA46" s="33"/>
      <c r="BB46" s="40"/>
      <c r="BC46" s="40"/>
      <c r="BD46" s="40"/>
      <c r="BE46" s="40"/>
      <c r="BF46" s="40"/>
      <c r="BG46" s="40"/>
      <c r="BH46" s="40"/>
      <c r="BI46" s="40"/>
      <c r="BJ46" s="40"/>
      <c r="BK46" s="33"/>
      <c r="BL46" s="39"/>
      <c r="BM46" s="33"/>
      <c r="BN46" s="33"/>
      <c r="BO46" s="33"/>
      <c r="BP46" s="33"/>
      <c r="BQ46" s="33"/>
      <c r="BR46" s="33"/>
      <c r="BS46" s="33"/>
      <c r="BT46" s="40"/>
      <c r="BU46" s="40"/>
      <c r="BV46" s="40"/>
      <c r="BW46" s="33"/>
      <c r="BX46" s="33"/>
      <c r="BY46" s="33"/>
      <c r="BZ46" s="33"/>
      <c r="CA46" s="33"/>
      <c r="CB46" s="33"/>
      <c r="CC46" s="40"/>
      <c r="CD46" s="51"/>
      <c r="CE46" s="52"/>
    </row>
    <row r="47" spans="2:83">
      <c r="B47" s="31"/>
      <c r="C47" s="33"/>
      <c r="D47" s="33"/>
      <c r="E47" s="33"/>
      <c r="F47" s="39"/>
      <c r="G47" s="33"/>
      <c r="H47" s="40"/>
      <c r="I47" s="40"/>
      <c r="J47" s="40"/>
      <c r="K47" s="40"/>
      <c r="L47" s="40"/>
      <c r="M47" s="40"/>
      <c r="N47" s="40"/>
      <c r="O47" s="40"/>
      <c r="P47" s="33"/>
      <c r="Q47" s="33"/>
      <c r="R47" s="40"/>
      <c r="S47" s="39"/>
      <c r="T47" s="33"/>
      <c r="U47" s="40"/>
      <c r="V47" s="33"/>
      <c r="W47" s="33"/>
      <c r="X47" s="39"/>
      <c r="Y47" s="33"/>
      <c r="Z47" s="40"/>
      <c r="AA47" s="33"/>
      <c r="AB47" s="33"/>
      <c r="AC47" s="39"/>
      <c r="AD47" s="33"/>
      <c r="AE47" s="33"/>
      <c r="AF47" s="39"/>
      <c r="AG47" s="33"/>
      <c r="AH47" s="39"/>
      <c r="AI47" s="33"/>
      <c r="AJ47" s="39"/>
      <c r="AK47" s="33"/>
      <c r="AL47" s="33"/>
      <c r="AM47" s="33"/>
      <c r="AN47" s="33"/>
      <c r="AO47" s="33"/>
      <c r="AP47" s="39"/>
      <c r="AQ47" s="40"/>
      <c r="AR47" s="33"/>
      <c r="AS47" s="39"/>
      <c r="AT47" s="40"/>
      <c r="AU47" s="33"/>
      <c r="AV47" s="39"/>
      <c r="AW47" s="40"/>
      <c r="AX47" s="33"/>
      <c r="AY47" s="39"/>
      <c r="AZ47" s="40"/>
      <c r="BA47" s="33"/>
      <c r="BB47" s="40"/>
      <c r="BC47" s="40"/>
      <c r="BD47" s="40"/>
      <c r="BE47" s="40"/>
      <c r="BF47" s="40"/>
      <c r="BG47" s="40"/>
      <c r="BH47" s="40"/>
      <c r="BI47" s="40"/>
      <c r="BJ47" s="40"/>
      <c r="BK47" s="33"/>
      <c r="BL47" s="39"/>
      <c r="BM47" s="33"/>
      <c r="BN47" s="33"/>
      <c r="BO47" s="33"/>
      <c r="BP47" s="33"/>
      <c r="BQ47" s="33"/>
      <c r="BR47" s="33"/>
      <c r="BS47" s="33"/>
      <c r="BT47" s="40"/>
      <c r="BU47" s="40"/>
      <c r="BV47" s="40"/>
      <c r="BW47" s="33"/>
      <c r="BX47" s="33"/>
      <c r="BY47" s="33"/>
      <c r="BZ47" s="33"/>
      <c r="CA47" s="33"/>
      <c r="CB47" s="33"/>
      <c r="CC47" s="40"/>
      <c r="CD47" s="51"/>
      <c r="CE47" s="52"/>
    </row>
    <row r="48" spans="2:83">
      <c r="B48" s="31"/>
      <c r="C48" s="33"/>
      <c r="D48" s="33"/>
      <c r="E48" s="33"/>
      <c r="F48" s="39"/>
      <c r="G48" s="33"/>
      <c r="H48" s="40"/>
      <c r="I48" s="40"/>
      <c r="J48" s="40"/>
      <c r="K48" s="40"/>
      <c r="L48" s="40"/>
      <c r="M48" s="40"/>
      <c r="N48" s="40"/>
      <c r="O48" s="40"/>
      <c r="P48" s="33"/>
      <c r="Q48" s="33"/>
      <c r="R48" s="40"/>
      <c r="S48" s="39"/>
      <c r="T48" s="33"/>
      <c r="U48" s="40"/>
      <c r="V48" s="33"/>
      <c r="W48" s="33"/>
      <c r="X48" s="39"/>
      <c r="Y48" s="33"/>
      <c r="Z48" s="40"/>
      <c r="AA48" s="33"/>
      <c r="AB48" s="33"/>
      <c r="AC48" s="39"/>
      <c r="AD48" s="33"/>
      <c r="AE48" s="33"/>
      <c r="AF48" s="39"/>
      <c r="AG48" s="33"/>
      <c r="AH48" s="39"/>
      <c r="AI48" s="33"/>
      <c r="AJ48" s="39"/>
      <c r="AK48" s="33"/>
      <c r="AL48" s="33"/>
      <c r="AM48" s="33"/>
      <c r="AN48" s="33"/>
      <c r="AO48" s="33"/>
      <c r="AP48" s="39"/>
      <c r="AQ48" s="40"/>
      <c r="AR48" s="33"/>
      <c r="AS48" s="39"/>
      <c r="AT48" s="40"/>
      <c r="AU48" s="33"/>
      <c r="AV48" s="39"/>
      <c r="AW48" s="40"/>
      <c r="AX48" s="33"/>
      <c r="AY48" s="39"/>
      <c r="AZ48" s="40"/>
      <c r="BA48" s="33"/>
      <c r="BB48" s="40"/>
      <c r="BC48" s="40"/>
      <c r="BD48" s="40"/>
      <c r="BE48" s="40"/>
      <c r="BF48" s="40"/>
      <c r="BG48" s="40"/>
      <c r="BH48" s="40"/>
      <c r="BI48" s="40"/>
      <c r="BJ48" s="40"/>
      <c r="BK48" s="33"/>
      <c r="BL48" s="39"/>
      <c r="BM48" s="33"/>
      <c r="BN48" s="33"/>
      <c r="BO48" s="33"/>
      <c r="BP48" s="33"/>
      <c r="BQ48" s="33"/>
      <c r="BR48" s="33"/>
      <c r="BS48" s="33"/>
      <c r="BT48" s="40"/>
      <c r="BU48" s="40"/>
      <c r="BV48" s="40"/>
      <c r="BW48" s="33"/>
      <c r="BX48" s="33"/>
      <c r="BY48" s="33"/>
      <c r="BZ48" s="33"/>
      <c r="CA48" s="33"/>
      <c r="CB48" s="33"/>
      <c r="CC48" s="40"/>
      <c r="CD48" s="51"/>
      <c r="CE48" s="52"/>
    </row>
    <row r="49" spans="2:115" ht="15">
      <c r="B49" s="31"/>
      <c r="C49" s="33"/>
      <c r="D49" s="33"/>
      <c r="E49" s="33"/>
      <c r="F49" s="39"/>
      <c r="G49" s="33"/>
      <c r="H49" s="40"/>
      <c r="I49" s="40"/>
      <c r="J49" s="40"/>
      <c r="K49" s="40"/>
      <c r="L49" s="40"/>
      <c r="M49" s="40"/>
      <c r="N49" s="40"/>
      <c r="O49" s="40"/>
      <c r="P49" s="33"/>
      <c r="Q49" s="33"/>
      <c r="R49" s="40"/>
      <c r="S49" s="39"/>
      <c r="T49" s="33"/>
      <c r="U49" s="40"/>
      <c r="V49" s="33"/>
      <c r="W49" s="33"/>
      <c r="X49" s="39"/>
      <c r="Y49" s="33"/>
      <c r="Z49" s="40"/>
      <c r="AA49" s="33"/>
      <c r="AB49" s="33"/>
      <c r="AC49" s="39"/>
      <c r="AD49" s="33"/>
      <c r="AE49" s="33"/>
      <c r="AF49" s="39"/>
      <c r="AG49" s="33"/>
      <c r="AH49" s="39"/>
      <c r="AI49" s="33"/>
      <c r="AJ49" s="39"/>
      <c r="AK49" s="33"/>
      <c r="AL49" s="33"/>
      <c r="AM49" s="33"/>
      <c r="AN49" s="33"/>
      <c r="AO49" s="33"/>
      <c r="AP49" s="39"/>
      <c r="AQ49" s="40"/>
      <c r="AR49" s="33"/>
      <c r="AS49" s="39"/>
      <c r="AT49" s="40"/>
      <c r="AU49" s="33"/>
      <c r="AV49" s="39"/>
      <c r="AW49" s="40"/>
      <c r="AX49" s="33"/>
      <c r="AY49" s="39"/>
      <c r="AZ49" s="40"/>
      <c r="BA49" s="33"/>
      <c r="BB49" s="40"/>
      <c r="BC49" s="40"/>
      <c r="BD49" s="40"/>
      <c r="BE49" s="40"/>
      <c r="BF49" s="40"/>
      <c r="BG49" s="40"/>
      <c r="BH49" s="40"/>
      <c r="BI49" s="40"/>
      <c r="BJ49" s="40"/>
      <c r="BK49" s="33"/>
      <c r="BL49" s="39"/>
      <c r="BM49" s="33"/>
      <c r="BN49" s="33"/>
      <c r="BO49" s="33"/>
      <c r="BP49" s="33"/>
      <c r="BQ49" s="33"/>
      <c r="BR49" s="33"/>
      <c r="BS49" s="33"/>
      <c r="BT49" s="40"/>
      <c r="BU49" s="40"/>
      <c r="BV49" s="40"/>
      <c r="BW49" s="33"/>
      <c r="BX49" s="33"/>
      <c r="BY49" s="33"/>
      <c r="BZ49" s="33"/>
      <c r="CA49" s="33"/>
      <c r="CB49" s="33"/>
      <c r="CC49" s="40"/>
      <c r="CD49" s="51"/>
      <c r="CE49" s="52"/>
      <c r="CO49" s="55" t="s">
        <v>158</v>
      </c>
      <c r="CP49" s="55"/>
      <c r="CQ49" s="55"/>
      <c r="CW49" s="55" t="s">
        <v>159</v>
      </c>
    </row>
    <row r="50" spans="2:115" ht="53.25" thickBot="1">
      <c r="B50" s="31"/>
      <c r="C50" s="33"/>
      <c r="D50" s="33"/>
      <c r="E50" s="33"/>
      <c r="F50" s="39"/>
      <c r="G50" s="33"/>
      <c r="H50" s="40"/>
      <c r="I50" s="40"/>
      <c r="J50" s="40"/>
      <c r="K50" s="40"/>
      <c r="L50" s="40"/>
      <c r="M50" s="40"/>
      <c r="N50" s="40"/>
      <c r="O50" s="40"/>
      <c r="P50" s="33"/>
      <c r="Q50" s="33"/>
      <c r="R50" s="40"/>
      <c r="S50" s="39"/>
      <c r="T50" s="33"/>
      <c r="U50" s="40"/>
      <c r="V50" s="33"/>
      <c r="W50" s="33"/>
      <c r="X50" s="39"/>
      <c r="Y50" s="33"/>
      <c r="Z50" s="40"/>
      <c r="AA50" s="33"/>
      <c r="AB50" s="33"/>
      <c r="AC50" s="39"/>
      <c r="AD50" s="33"/>
      <c r="AE50" s="33"/>
      <c r="AF50" s="39"/>
      <c r="AG50" s="33"/>
      <c r="AH50" s="39"/>
      <c r="AI50" s="33"/>
      <c r="AJ50" s="39"/>
      <c r="AK50" s="33"/>
      <c r="AL50" s="33"/>
      <c r="AM50" s="33"/>
      <c r="AN50" s="33"/>
      <c r="AO50" s="33"/>
      <c r="AP50" s="39"/>
      <c r="AQ50" s="40"/>
      <c r="AR50" s="33"/>
      <c r="AS50" s="39"/>
      <c r="AT50" s="40"/>
      <c r="AU50" s="33"/>
      <c r="AV50" s="39"/>
      <c r="AW50" s="40"/>
      <c r="AX50" s="33"/>
      <c r="AY50" s="39"/>
      <c r="AZ50" s="40"/>
      <c r="BA50" s="33"/>
      <c r="BB50" s="40"/>
      <c r="BC50" s="40"/>
      <c r="BD50" s="40"/>
      <c r="BE50" s="40"/>
      <c r="BF50" s="40"/>
      <c r="BG50" s="40"/>
      <c r="BH50" s="40"/>
      <c r="BI50" s="40"/>
      <c r="BJ50" s="40"/>
      <c r="BK50" s="33"/>
      <c r="BL50" s="39"/>
      <c r="BM50" s="33"/>
      <c r="BN50" s="33"/>
      <c r="BO50" s="33"/>
      <c r="BP50" s="33"/>
      <c r="BQ50" s="33"/>
      <c r="BR50" s="33"/>
      <c r="BS50" s="33"/>
      <c r="BT50" s="40"/>
      <c r="BU50" s="40"/>
      <c r="BV50" s="40"/>
      <c r="BW50" s="33"/>
      <c r="BX50" s="33"/>
      <c r="BY50" s="33"/>
      <c r="BZ50" s="33"/>
      <c r="CA50" s="33"/>
      <c r="CB50" s="33"/>
      <c r="CC50" s="40"/>
      <c r="CD50" s="51"/>
      <c r="CE50" s="52"/>
      <c r="CW50" s="36" t="s">
        <v>117</v>
      </c>
      <c r="DF50" s="37"/>
      <c r="DG50" s="37"/>
      <c r="DH50" s="96"/>
      <c r="DI50" s="96"/>
      <c r="DJ50" s="37"/>
      <c r="DK50" s="37"/>
    </row>
    <row r="51" spans="2:115" ht="15.75" thickBot="1">
      <c r="B51" s="31"/>
      <c r="C51" s="33"/>
      <c r="D51" s="33"/>
      <c r="E51" s="33"/>
      <c r="F51" s="39"/>
      <c r="G51" s="33"/>
      <c r="H51" s="40"/>
      <c r="I51" s="40"/>
      <c r="J51" s="40"/>
      <c r="K51" s="40"/>
      <c r="L51" s="40"/>
      <c r="M51" s="40"/>
      <c r="N51" s="40"/>
      <c r="O51" s="40"/>
      <c r="P51" s="33"/>
      <c r="Q51" s="33"/>
      <c r="R51" s="40"/>
      <c r="S51" s="39"/>
      <c r="T51" s="33"/>
      <c r="U51" s="40"/>
      <c r="V51" s="33"/>
      <c r="W51" s="33"/>
      <c r="X51" s="39"/>
      <c r="Y51" s="33"/>
      <c r="Z51" s="40"/>
      <c r="AA51" s="33"/>
      <c r="AB51" s="33"/>
      <c r="AC51" s="39"/>
      <c r="AD51" s="33"/>
      <c r="AE51" s="33"/>
      <c r="AF51" s="39"/>
      <c r="AG51" s="33"/>
      <c r="AH51" s="39"/>
      <c r="AI51" s="33"/>
      <c r="AJ51" s="39"/>
      <c r="AK51" s="33"/>
      <c r="AL51" s="33"/>
      <c r="AM51" s="33"/>
      <c r="AN51" s="33"/>
      <c r="AO51" s="33"/>
      <c r="AP51" s="39"/>
      <c r="AQ51" s="40"/>
      <c r="AR51" s="33"/>
      <c r="AS51" s="39"/>
      <c r="AT51" s="40"/>
      <c r="AU51" s="33"/>
      <c r="AV51" s="39"/>
      <c r="AW51" s="40"/>
      <c r="AX51" s="33"/>
      <c r="AY51" s="39"/>
      <c r="AZ51" s="40"/>
      <c r="BA51" s="33"/>
      <c r="BB51" s="40"/>
      <c r="BC51" s="40"/>
      <c r="BD51" s="40"/>
      <c r="BE51" s="40"/>
      <c r="BF51" s="40"/>
      <c r="BG51" s="40"/>
      <c r="BH51" s="40"/>
      <c r="BI51" s="40"/>
      <c r="BJ51" s="40"/>
      <c r="BK51" s="33"/>
      <c r="BL51" s="39"/>
      <c r="BM51" s="33"/>
      <c r="BN51" s="33"/>
      <c r="BO51" s="33"/>
      <c r="BP51" s="33"/>
      <c r="BQ51" s="33"/>
      <c r="BR51" s="33"/>
      <c r="BS51" s="33"/>
      <c r="BT51" s="40"/>
      <c r="BU51" s="40"/>
      <c r="BV51" s="40"/>
      <c r="BW51" s="33"/>
      <c r="BX51" s="33"/>
      <c r="BY51" s="33"/>
      <c r="BZ51" s="33"/>
      <c r="CA51" s="33"/>
      <c r="CB51" s="33"/>
      <c r="CC51" s="40"/>
      <c r="CD51" s="51"/>
      <c r="CE51" s="52"/>
      <c r="CW51" s="338" t="s">
        <v>133</v>
      </c>
      <c r="CX51" s="334"/>
      <c r="CY51" s="341" t="s">
        <v>134</v>
      </c>
      <c r="CZ51" s="333"/>
      <c r="DA51" s="333" t="s">
        <v>135</v>
      </c>
      <c r="DB51" s="334"/>
      <c r="DD51" s="55" t="s">
        <v>161</v>
      </c>
      <c r="DF51" s="37"/>
      <c r="DG51" s="37"/>
      <c r="DH51" s="96"/>
      <c r="DI51" s="96"/>
      <c r="DJ51" s="37"/>
      <c r="DK51" s="37"/>
    </row>
    <row r="52" spans="2:115">
      <c r="B52" s="31"/>
      <c r="C52" s="33"/>
      <c r="D52" s="33"/>
      <c r="E52" s="33"/>
      <c r="F52" s="39"/>
      <c r="G52" s="33"/>
      <c r="H52" s="40"/>
      <c r="I52" s="40"/>
      <c r="J52" s="40"/>
      <c r="K52" s="40"/>
      <c r="L52" s="40"/>
      <c r="M52" s="40"/>
      <c r="N52" s="40"/>
      <c r="O52" s="40"/>
      <c r="P52" s="33"/>
      <c r="Q52" s="33"/>
      <c r="R52" s="40"/>
      <c r="S52" s="39"/>
      <c r="T52" s="33"/>
      <c r="U52" s="40"/>
      <c r="V52" s="33"/>
      <c r="W52" s="33"/>
      <c r="X52" s="39"/>
      <c r="Y52" s="33"/>
      <c r="Z52" s="40"/>
      <c r="AA52" s="33"/>
      <c r="AB52" s="33"/>
      <c r="AC52" s="39"/>
      <c r="AD52" s="33"/>
      <c r="AE52" s="33"/>
      <c r="AF52" s="39"/>
      <c r="AG52" s="33"/>
      <c r="AH52" s="39"/>
      <c r="AI52" s="33"/>
      <c r="AJ52" s="39"/>
      <c r="AK52" s="33"/>
      <c r="AL52" s="33"/>
      <c r="AM52" s="33"/>
      <c r="AN52" s="33"/>
      <c r="AO52" s="33"/>
      <c r="AP52" s="39"/>
      <c r="AQ52" s="40"/>
      <c r="AR52" s="33"/>
      <c r="AS52" s="39"/>
      <c r="AT52" s="40"/>
      <c r="AU52" s="33"/>
      <c r="AV52" s="39"/>
      <c r="AW52" s="40"/>
      <c r="AX52" s="33"/>
      <c r="AY52" s="39"/>
      <c r="AZ52" s="40"/>
      <c r="BA52" s="33"/>
      <c r="BB52" s="40"/>
      <c r="BC52" s="40"/>
      <c r="BD52" s="40"/>
      <c r="BE52" s="40"/>
      <c r="BF52" s="40"/>
      <c r="BG52" s="40"/>
      <c r="BH52" s="40"/>
      <c r="BI52" s="40"/>
      <c r="BJ52" s="40"/>
      <c r="BK52" s="33"/>
      <c r="BL52" s="39"/>
      <c r="BM52" s="33"/>
      <c r="BN52" s="33"/>
      <c r="BO52" s="33"/>
      <c r="BP52" s="33"/>
      <c r="BQ52" s="33"/>
      <c r="BR52" s="33"/>
      <c r="BS52" s="33"/>
      <c r="BT52" s="40"/>
      <c r="BU52" s="40"/>
      <c r="BV52" s="40"/>
      <c r="BW52" s="33"/>
      <c r="BX52" s="33"/>
      <c r="BY52" s="33"/>
      <c r="BZ52" s="33"/>
      <c r="CA52" s="33"/>
      <c r="CB52" s="33"/>
      <c r="CC52" s="40"/>
      <c r="CD52" s="51"/>
      <c r="CE52" s="52"/>
      <c r="CW52" s="339" t="s">
        <v>118</v>
      </c>
      <c r="CX52" s="340"/>
      <c r="CY52" s="342">
        <v>0.249</v>
      </c>
      <c r="CZ52" s="343"/>
      <c r="DA52" s="335">
        <f>CY52*1000/3.6</f>
        <v>69.166666666666671</v>
      </c>
      <c r="DB52" s="335"/>
      <c r="DF52" s="37"/>
      <c r="DG52" s="344"/>
      <c r="DH52" s="344"/>
      <c r="DI52" s="344"/>
      <c r="DJ52" s="344"/>
      <c r="DK52" s="344"/>
    </row>
    <row r="53" spans="2:115">
      <c r="B53" s="31"/>
      <c r="C53" s="33"/>
      <c r="D53" s="33"/>
      <c r="E53" s="33"/>
      <c r="F53" s="39"/>
      <c r="G53" s="33"/>
      <c r="H53" s="40"/>
      <c r="I53" s="40"/>
      <c r="J53" s="40"/>
      <c r="K53" s="40"/>
      <c r="L53" s="40"/>
      <c r="M53" s="40"/>
      <c r="N53" s="40"/>
      <c r="O53" s="40"/>
      <c r="P53" s="33"/>
      <c r="Q53" s="33"/>
      <c r="R53" s="40"/>
      <c r="S53" s="39"/>
      <c r="T53" s="33"/>
      <c r="U53" s="40"/>
      <c r="V53" s="33"/>
      <c r="W53" s="33"/>
      <c r="X53" s="39"/>
      <c r="Y53" s="33"/>
      <c r="Z53" s="40"/>
      <c r="AA53" s="33"/>
      <c r="AB53" s="33"/>
      <c r="AC53" s="39"/>
      <c r="AD53" s="33"/>
      <c r="AE53" s="33"/>
      <c r="AF53" s="39"/>
      <c r="AG53" s="33"/>
      <c r="AH53" s="39"/>
      <c r="AI53" s="33"/>
      <c r="AJ53" s="39"/>
      <c r="AK53" s="33"/>
      <c r="AL53" s="33"/>
      <c r="AM53" s="33"/>
      <c r="AN53" s="33"/>
      <c r="AO53" s="33"/>
      <c r="AP53" s="39"/>
      <c r="AQ53" s="40"/>
      <c r="AR53" s="33"/>
      <c r="AS53" s="39"/>
      <c r="AT53" s="40"/>
      <c r="AU53" s="33"/>
      <c r="AV53" s="39"/>
      <c r="AW53" s="40"/>
      <c r="AX53" s="33"/>
      <c r="AY53" s="39"/>
      <c r="AZ53" s="40"/>
      <c r="BA53" s="33"/>
      <c r="BB53" s="40"/>
      <c r="BC53" s="40"/>
      <c r="BD53" s="40"/>
      <c r="BE53" s="40"/>
      <c r="BF53" s="40"/>
      <c r="BG53" s="40"/>
      <c r="BH53" s="40"/>
      <c r="BI53" s="40"/>
      <c r="BJ53" s="40"/>
      <c r="BK53" s="33"/>
      <c r="BL53" s="39"/>
      <c r="BM53" s="33"/>
      <c r="BN53" s="33"/>
      <c r="BO53" s="33"/>
      <c r="BP53" s="33"/>
      <c r="BQ53" s="33"/>
      <c r="BR53" s="33"/>
      <c r="BS53" s="33"/>
      <c r="BT53" s="40"/>
      <c r="BU53" s="40"/>
      <c r="BV53" s="40"/>
      <c r="BW53" s="33"/>
      <c r="BX53" s="33"/>
      <c r="BY53" s="33"/>
      <c r="BZ53" s="33"/>
      <c r="CA53" s="33"/>
      <c r="CB53" s="33"/>
      <c r="CC53" s="40"/>
      <c r="CD53" s="51"/>
      <c r="CE53" s="52"/>
      <c r="CW53" s="328" t="s">
        <v>119</v>
      </c>
      <c r="CX53" s="329"/>
      <c r="CY53" s="321">
        <v>0.26700000000000002</v>
      </c>
      <c r="CZ53" s="319"/>
      <c r="DA53" s="332">
        <f t="shared" ref="DA53:DA68" si="33">CY53*1000/3.6</f>
        <v>74.166666666666671</v>
      </c>
      <c r="DB53" s="332"/>
      <c r="DF53" s="37"/>
      <c r="DG53" s="37"/>
      <c r="DH53" s="96"/>
      <c r="DI53" s="96"/>
      <c r="DJ53" s="37"/>
      <c r="DK53" s="37"/>
    </row>
    <row r="54" spans="2:115">
      <c r="B54" s="31"/>
      <c r="C54" s="33"/>
      <c r="D54" s="33"/>
      <c r="E54" s="33"/>
      <c r="F54" s="39"/>
      <c r="G54" s="33"/>
      <c r="H54" s="40"/>
      <c r="I54" s="40"/>
      <c r="J54" s="40"/>
      <c r="K54" s="40"/>
      <c r="L54" s="40"/>
      <c r="M54" s="40"/>
      <c r="N54" s="40"/>
      <c r="O54" s="40"/>
      <c r="P54" s="33"/>
      <c r="Q54" s="33"/>
      <c r="R54" s="40"/>
      <c r="S54" s="39"/>
      <c r="T54" s="33"/>
      <c r="U54" s="40"/>
      <c r="V54" s="33"/>
      <c r="W54" s="33"/>
      <c r="X54" s="39"/>
      <c r="Y54" s="33"/>
      <c r="Z54" s="40"/>
      <c r="AA54" s="33"/>
      <c r="AB54" s="33"/>
      <c r="AC54" s="39"/>
      <c r="AD54" s="33"/>
      <c r="AE54" s="33"/>
      <c r="AF54" s="39"/>
      <c r="AG54" s="33"/>
      <c r="AH54" s="39"/>
      <c r="AI54" s="33"/>
      <c r="AJ54" s="39"/>
      <c r="AK54" s="33"/>
      <c r="AL54" s="33"/>
      <c r="AM54" s="33"/>
      <c r="AN54" s="33"/>
      <c r="AO54" s="33"/>
      <c r="AP54" s="39"/>
      <c r="AQ54" s="40"/>
      <c r="AR54" s="33"/>
      <c r="AS54" s="39"/>
      <c r="AT54" s="40"/>
      <c r="AU54" s="33"/>
      <c r="AV54" s="39"/>
      <c r="AW54" s="40"/>
      <c r="AX54" s="33"/>
      <c r="AY54" s="39"/>
      <c r="AZ54" s="40"/>
      <c r="BA54" s="33"/>
      <c r="BB54" s="40"/>
      <c r="BC54" s="40"/>
      <c r="BD54" s="40"/>
      <c r="BE54" s="40"/>
      <c r="BF54" s="40"/>
      <c r="BG54" s="40"/>
      <c r="BH54" s="40"/>
      <c r="BI54" s="40"/>
      <c r="BJ54" s="40"/>
      <c r="BK54" s="33"/>
      <c r="BL54" s="39"/>
      <c r="BM54" s="33"/>
      <c r="BN54" s="33"/>
      <c r="BO54" s="33"/>
      <c r="BP54" s="33"/>
      <c r="BQ54" s="33"/>
      <c r="BR54" s="33"/>
      <c r="BS54" s="33"/>
      <c r="BT54" s="40"/>
      <c r="BU54" s="40"/>
      <c r="BV54" s="40"/>
      <c r="BW54" s="33"/>
      <c r="BX54" s="33"/>
      <c r="BY54" s="33"/>
      <c r="BZ54" s="33"/>
      <c r="CA54" s="33"/>
      <c r="CB54" s="33"/>
      <c r="CC54" s="40"/>
      <c r="CD54" s="51"/>
      <c r="CE54" s="52"/>
      <c r="CW54" s="328" t="s">
        <v>120</v>
      </c>
      <c r="CX54" s="329"/>
      <c r="CY54" s="321">
        <v>0.27900000000000003</v>
      </c>
      <c r="CZ54" s="319"/>
      <c r="DA54" s="332">
        <f t="shared" si="33"/>
        <v>77.5</v>
      </c>
      <c r="DB54" s="332"/>
      <c r="DF54" s="37"/>
      <c r="DG54" s="37"/>
      <c r="DH54" s="96"/>
      <c r="DI54" s="96"/>
      <c r="DJ54" s="37"/>
      <c r="DK54" s="37"/>
    </row>
    <row r="55" spans="2:115">
      <c r="B55" s="31"/>
      <c r="C55" s="33"/>
      <c r="D55" s="33"/>
      <c r="E55" s="33"/>
      <c r="F55" s="39"/>
      <c r="G55" s="33"/>
      <c r="H55" s="40"/>
      <c r="I55" s="40"/>
      <c r="J55" s="40"/>
      <c r="K55" s="40"/>
      <c r="L55" s="40"/>
      <c r="M55" s="40"/>
      <c r="N55" s="40"/>
      <c r="O55" s="40"/>
      <c r="P55" s="33"/>
      <c r="Q55" s="33"/>
      <c r="R55" s="40"/>
      <c r="S55" s="39"/>
      <c r="T55" s="33"/>
      <c r="U55" s="40"/>
      <c r="V55" s="33"/>
      <c r="W55" s="33"/>
      <c r="X55" s="39"/>
      <c r="Y55" s="33"/>
      <c r="Z55" s="40"/>
      <c r="AA55" s="33"/>
      <c r="AB55" s="33"/>
      <c r="AC55" s="39"/>
      <c r="AD55" s="33"/>
      <c r="AE55" s="33"/>
      <c r="AF55" s="39"/>
      <c r="AG55" s="33"/>
      <c r="AH55" s="39"/>
      <c r="AI55" s="33"/>
      <c r="AJ55" s="39"/>
      <c r="AK55" s="33"/>
      <c r="AL55" s="33"/>
      <c r="AM55" s="33"/>
      <c r="AN55" s="33"/>
      <c r="AO55" s="33"/>
      <c r="AP55" s="39"/>
      <c r="AQ55" s="40"/>
      <c r="AR55" s="33"/>
      <c r="AS55" s="39"/>
      <c r="AT55" s="40"/>
      <c r="AU55" s="33"/>
      <c r="AV55" s="39"/>
      <c r="AW55" s="40"/>
      <c r="AX55" s="33"/>
      <c r="AY55" s="39"/>
      <c r="AZ55" s="40"/>
      <c r="BA55" s="33"/>
      <c r="BB55" s="40"/>
      <c r="BC55" s="40"/>
      <c r="BD55" s="40"/>
      <c r="BE55" s="40"/>
      <c r="BF55" s="40"/>
      <c r="BG55" s="40"/>
      <c r="BH55" s="40"/>
      <c r="BI55" s="40"/>
      <c r="BJ55" s="40"/>
      <c r="BK55" s="33"/>
      <c r="BL55" s="39"/>
      <c r="BM55" s="33"/>
      <c r="BN55" s="33"/>
      <c r="BO55" s="33"/>
      <c r="BP55" s="33"/>
      <c r="BQ55" s="33"/>
      <c r="BR55" s="33"/>
      <c r="BS55" s="33"/>
      <c r="BT55" s="40"/>
      <c r="BU55" s="40"/>
      <c r="BV55" s="40"/>
      <c r="BW55" s="33"/>
      <c r="BX55" s="33"/>
      <c r="BY55" s="33"/>
      <c r="BZ55" s="33"/>
      <c r="CA55" s="33"/>
      <c r="CB55" s="33"/>
      <c r="CC55" s="40"/>
      <c r="CD55" s="51"/>
      <c r="CE55" s="52"/>
      <c r="CW55" s="328" t="s">
        <v>121</v>
      </c>
      <c r="CX55" s="329"/>
      <c r="CY55" s="321">
        <v>0.35399999999999998</v>
      </c>
      <c r="CZ55" s="319"/>
      <c r="DA55" s="332">
        <f t="shared" si="33"/>
        <v>98.333333333333329</v>
      </c>
      <c r="DB55" s="332"/>
      <c r="DF55" s="37"/>
      <c r="DG55" s="6"/>
      <c r="DH55" s="6"/>
      <c r="DI55" s="6"/>
      <c r="DJ55" s="6"/>
      <c r="DK55" s="6"/>
    </row>
    <row r="56" spans="2:115">
      <c r="B56" s="31"/>
      <c r="C56" s="33"/>
      <c r="D56" s="33"/>
      <c r="E56" s="33"/>
      <c r="F56" s="39"/>
      <c r="G56" s="33"/>
      <c r="H56" s="40"/>
      <c r="I56" s="40"/>
      <c r="J56" s="40"/>
      <c r="K56" s="40"/>
      <c r="L56" s="40"/>
      <c r="M56" s="40"/>
      <c r="N56" s="40"/>
      <c r="O56" s="40"/>
      <c r="P56" s="33"/>
      <c r="Q56" s="33"/>
      <c r="R56" s="40"/>
      <c r="S56" s="39"/>
      <c r="T56" s="33"/>
      <c r="U56" s="40"/>
      <c r="V56" s="33"/>
      <c r="W56" s="33"/>
      <c r="X56" s="39"/>
      <c r="Y56" s="33"/>
      <c r="Z56" s="40"/>
      <c r="AA56" s="33"/>
      <c r="AB56" s="33"/>
      <c r="AC56" s="39"/>
      <c r="AD56" s="33"/>
      <c r="AE56" s="33"/>
      <c r="AF56" s="39"/>
      <c r="AG56" s="33"/>
      <c r="AH56" s="39"/>
      <c r="AI56" s="33"/>
      <c r="AJ56" s="39"/>
      <c r="AK56" s="33"/>
      <c r="AL56" s="33"/>
      <c r="AM56" s="33"/>
      <c r="AN56" s="33"/>
      <c r="AO56" s="33"/>
      <c r="AP56" s="39"/>
      <c r="AQ56" s="40"/>
      <c r="AR56" s="33"/>
      <c r="AS56" s="39"/>
      <c r="AT56" s="40"/>
      <c r="AU56" s="33"/>
      <c r="AV56" s="39"/>
      <c r="AW56" s="40"/>
      <c r="AX56" s="33"/>
      <c r="AY56" s="39"/>
      <c r="AZ56" s="40"/>
      <c r="BA56" s="33"/>
      <c r="BB56" s="40"/>
      <c r="BC56" s="40"/>
      <c r="BD56" s="40"/>
      <c r="BE56" s="40"/>
      <c r="BF56" s="40"/>
      <c r="BG56" s="40"/>
      <c r="BH56" s="40"/>
      <c r="BI56" s="40"/>
      <c r="BJ56" s="40"/>
      <c r="BK56" s="33"/>
      <c r="BL56" s="39"/>
      <c r="BM56" s="33"/>
      <c r="BN56" s="33"/>
      <c r="BO56" s="33"/>
      <c r="BP56" s="33"/>
      <c r="BQ56" s="33"/>
      <c r="BR56" s="33"/>
      <c r="BS56" s="33"/>
      <c r="BT56" s="40"/>
      <c r="BU56" s="40"/>
      <c r="BV56" s="40"/>
      <c r="BW56" s="33"/>
      <c r="BX56" s="33"/>
      <c r="BY56" s="33"/>
      <c r="BZ56" s="33"/>
      <c r="CA56" s="33"/>
      <c r="CB56" s="33"/>
      <c r="CC56" s="40"/>
      <c r="CD56" s="51"/>
      <c r="CE56" s="52"/>
      <c r="CW56" s="328" t="s">
        <v>122</v>
      </c>
      <c r="CX56" s="329"/>
      <c r="CY56" s="321">
        <v>0.34100000000000003</v>
      </c>
      <c r="CZ56" s="319"/>
      <c r="DA56" s="332">
        <f t="shared" si="33"/>
        <v>94.722222222222214</v>
      </c>
      <c r="DB56" s="332"/>
      <c r="DF56" s="37"/>
      <c r="DG56" s="37"/>
      <c r="DH56" s="96"/>
      <c r="DI56" s="96"/>
      <c r="DJ56" s="37"/>
      <c r="DK56" s="37"/>
    </row>
    <row r="57" spans="2:115" ht="15">
      <c r="B57" s="31"/>
      <c r="C57" s="33"/>
      <c r="D57" s="33"/>
      <c r="E57" s="33"/>
      <c r="F57" s="39"/>
      <c r="G57" s="33"/>
      <c r="H57" s="40"/>
      <c r="I57" s="40"/>
      <c r="J57" s="40"/>
      <c r="K57" s="40"/>
      <c r="L57" s="40"/>
      <c r="M57" s="40"/>
      <c r="N57" s="40"/>
      <c r="O57" s="40"/>
      <c r="P57" s="33"/>
      <c r="Q57" s="33"/>
      <c r="R57" s="40"/>
      <c r="S57" s="39"/>
      <c r="T57" s="33"/>
      <c r="U57" s="40"/>
      <c r="V57" s="33"/>
      <c r="W57" s="33"/>
      <c r="X57" s="39"/>
      <c r="Y57" s="33"/>
      <c r="Z57" s="40"/>
      <c r="AA57" s="33"/>
      <c r="AB57" s="33"/>
      <c r="AC57" s="39"/>
      <c r="AD57" s="33"/>
      <c r="AE57" s="33"/>
      <c r="AF57" s="39"/>
      <c r="AG57" s="33"/>
      <c r="AH57" s="39"/>
      <c r="AI57" s="33"/>
      <c r="AJ57" s="39"/>
      <c r="AK57" s="33"/>
      <c r="AL57" s="33"/>
      <c r="AM57" s="33"/>
      <c r="AN57" s="33"/>
      <c r="AO57" s="33"/>
      <c r="AP57" s="39"/>
      <c r="AQ57" s="40"/>
      <c r="AR57" s="33"/>
      <c r="AS57" s="39"/>
      <c r="AT57" s="40"/>
      <c r="AU57" s="33"/>
      <c r="AV57" s="39"/>
      <c r="AW57" s="40"/>
      <c r="AX57" s="33"/>
      <c r="AY57" s="39"/>
      <c r="AZ57" s="40"/>
      <c r="BA57" s="33"/>
      <c r="BB57" s="40"/>
      <c r="BC57" s="40"/>
      <c r="BD57" s="40"/>
      <c r="BE57" s="40"/>
      <c r="BF57" s="40"/>
      <c r="BG57" s="40"/>
      <c r="BH57" s="40"/>
      <c r="BI57" s="40"/>
      <c r="BJ57" s="40"/>
      <c r="BK57" s="33"/>
      <c r="BL57" s="39"/>
      <c r="BM57" s="33"/>
      <c r="BN57" s="33"/>
      <c r="BO57" s="33"/>
      <c r="BP57" s="33"/>
      <c r="BQ57" s="33"/>
      <c r="BR57" s="33"/>
      <c r="BS57" s="33"/>
      <c r="BT57" s="40"/>
      <c r="BU57" s="40"/>
      <c r="BV57" s="40"/>
      <c r="BW57" s="33"/>
      <c r="BX57" s="33"/>
      <c r="BY57" s="33"/>
      <c r="BZ57" s="33"/>
      <c r="CA57" s="33"/>
      <c r="CB57" s="33"/>
      <c r="CC57" s="40"/>
      <c r="CD57" s="51"/>
      <c r="CE57" s="52"/>
      <c r="CW57" s="328" t="s">
        <v>123</v>
      </c>
      <c r="CX57" s="329"/>
      <c r="CY57" s="321">
        <v>0.34599999999999997</v>
      </c>
      <c r="CZ57" s="319"/>
      <c r="DA57" s="332">
        <f t="shared" si="33"/>
        <v>96.111111111111114</v>
      </c>
      <c r="DB57" s="332"/>
      <c r="DD57" s="55" t="s">
        <v>192</v>
      </c>
      <c r="DF57" s="37"/>
      <c r="DG57" s="37"/>
      <c r="DH57" s="96"/>
      <c r="DI57" s="96"/>
      <c r="DJ57" s="37"/>
      <c r="DK57" s="37"/>
    </row>
    <row r="58" spans="2:115">
      <c r="B58" s="31"/>
      <c r="C58" s="33"/>
      <c r="D58" s="33"/>
      <c r="E58" s="33"/>
      <c r="F58" s="39"/>
      <c r="G58" s="33"/>
      <c r="H58" s="40"/>
      <c r="I58" s="40"/>
      <c r="J58" s="40"/>
      <c r="K58" s="40"/>
      <c r="L58" s="40"/>
      <c r="M58" s="40"/>
      <c r="N58" s="40"/>
      <c r="O58" s="40"/>
      <c r="P58" s="33"/>
      <c r="Q58" s="33"/>
      <c r="R58" s="40"/>
      <c r="S58" s="39"/>
      <c r="T58" s="33"/>
      <c r="U58" s="40"/>
      <c r="V58" s="33"/>
      <c r="W58" s="33"/>
      <c r="X58" s="39"/>
      <c r="Y58" s="33"/>
      <c r="Z58" s="40"/>
      <c r="AA58" s="33"/>
      <c r="AB58" s="33"/>
      <c r="AC58" s="39"/>
      <c r="AD58" s="33"/>
      <c r="AE58" s="33"/>
      <c r="AF58" s="39"/>
      <c r="AG58" s="33"/>
      <c r="AH58" s="39"/>
      <c r="AI58" s="33"/>
      <c r="AJ58" s="39"/>
      <c r="AK58" s="33"/>
      <c r="AL58" s="33"/>
      <c r="AM58" s="33"/>
      <c r="AN58" s="33"/>
      <c r="AO58" s="33"/>
      <c r="AP58" s="39"/>
      <c r="AQ58" s="40"/>
      <c r="AR58" s="33"/>
      <c r="AS58" s="39"/>
      <c r="AT58" s="40"/>
      <c r="AU58" s="33"/>
      <c r="AV58" s="39"/>
      <c r="AW58" s="40"/>
      <c r="AX58" s="33"/>
      <c r="AY58" s="39"/>
      <c r="AZ58" s="40"/>
      <c r="BA58" s="33"/>
      <c r="BB58" s="40"/>
      <c r="BC58" s="40"/>
      <c r="BD58" s="40"/>
      <c r="BE58" s="40"/>
      <c r="BF58" s="40"/>
      <c r="BG58" s="40"/>
      <c r="BH58" s="40"/>
      <c r="BI58" s="40"/>
      <c r="BJ58" s="40"/>
      <c r="BK58" s="33"/>
      <c r="BL58" s="39"/>
      <c r="BM58" s="33"/>
      <c r="BN58" s="33"/>
      <c r="BO58" s="33"/>
      <c r="BP58" s="33"/>
      <c r="BQ58" s="33"/>
      <c r="BR58" s="33"/>
      <c r="BS58" s="33"/>
      <c r="BT58" s="40"/>
      <c r="BU58" s="40"/>
      <c r="BV58" s="40"/>
      <c r="BW58" s="33"/>
      <c r="BX58" s="33"/>
      <c r="BY58" s="33"/>
      <c r="BZ58" s="33"/>
      <c r="CA58" s="33"/>
      <c r="CB58" s="33"/>
      <c r="CC58" s="40"/>
      <c r="CD58" s="51"/>
      <c r="CE58" s="52"/>
      <c r="CW58" s="328" t="s">
        <v>124</v>
      </c>
      <c r="CX58" s="329"/>
      <c r="CY58" s="321">
        <v>0.36399999999999999</v>
      </c>
      <c r="CZ58" s="319"/>
      <c r="DA58" s="332">
        <f t="shared" si="33"/>
        <v>101.11111111111111</v>
      </c>
      <c r="DB58" s="332"/>
    </row>
    <row r="59" spans="2:115">
      <c r="B59" s="31"/>
      <c r="C59" s="33"/>
      <c r="D59" s="33"/>
      <c r="E59" s="33"/>
      <c r="F59" s="39"/>
      <c r="G59" s="33"/>
      <c r="H59" s="40"/>
      <c r="I59" s="40"/>
      <c r="J59" s="40"/>
      <c r="K59" s="40"/>
      <c r="L59" s="40"/>
      <c r="M59" s="40"/>
      <c r="N59" s="40"/>
      <c r="O59" s="40"/>
      <c r="P59" s="33"/>
      <c r="Q59" s="33"/>
      <c r="R59" s="40"/>
      <c r="S59" s="39"/>
      <c r="T59" s="33"/>
      <c r="U59" s="40"/>
      <c r="V59" s="33"/>
      <c r="W59" s="33"/>
      <c r="X59" s="39"/>
      <c r="Y59" s="33"/>
      <c r="Z59" s="40"/>
      <c r="AA59" s="33"/>
      <c r="AB59" s="33"/>
      <c r="AC59" s="39"/>
      <c r="AD59" s="33"/>
      <c r="AE59" s="33"/>
      <c r="AF59" s="39"/>
      <c r="AG59" s="33"/>
      <c r="AH59" s="39"/>
      <c r="AI59" s="33"/>
      <c r="AJ59" s="39"/>
      <c r="AK59" s="33"/>
      <c r="AL59" s="33"/>
      <c r="AM59" s="33"/>
      <c r="AN59" s="33"/>
      <c r="AO59" s="33"/>
      <c r="AP59" s="39"/>
      <c r="AQ59" s="40"/>
      <c r="AR59" s="33"/>
      <c r="AS59" s="39"/>
      <c r="AT59" s="40"/>
      <c r="AU59" s="33"/>
      <c r="AV59" s="39"/>
      <c r="AW59" s="40"/>
      <c r="AX59" s="33"/>
      <c r="AY59" s="39"/>
      <c r="AZ59" s="40"/>
      <c r="BA59" s="33"/>
      <c r="BB59" s="40"/>
      <c r="BC59" s="40"/>
      <c r="BD59" s="40"/>
      <c r="BE59" s="40"/>
      <c r="BF59" s="40"/>
      <c r="BG59" s="40"/>
      <c r="BH59" s="40"/>
      <c r="BI59" s="40"/>
      <c r="BJ59" s="40"/>
      <c r="BK59" s="33"/>
      <c r="BL59" s="39"/>
      <c r="BM59" s="33"/>
      <c r="BN59" s="33"/>
      <c r="BO59" s="33"/>
      <c r="BP59" s="33"/>
      <c r="BQ59" s="33"/>
      <c r="BR59" s="33"/>
      <c r="BS59" s="33"/>
      <c r="BT59" s="40"/>
      <c r="BU59" s="40"/>
      <c r="BV59" s="40"/>
      <c r="BW59" s="33"/>
      <c r="BX59" s="33"/>
      <c r="BY59" s="33"/>
      <c r="BZ59" s="33"/>
      <c r="CA59" s="33"/>
      <c r="CB59" s="33"/>
      <c r="CC59" s="40"/>
      <c r="CD59" s="51"/>
      <c r="CE59" s="52"/>
      <c r="CW59" s="328" t="s">
        <v>136</v>
      </c>
      <c r="CX59" s="329"/>
      <c r="CY59" s="321">
        <v>0.23799999999999999</v>
      </c>
      <c r="CZ59" s="319"/>
      <c r="DA59" s="332">
        <f t="shared" ref="DA59" si="34">CY59*1000/3.6</f>
        <v>66.111111111111114</v>
      </c>
      <c r="DB59" s="332"/>
    </row>
    <row r="60" spans="2:115">
      <c r="C60" s="33"/>
      <c r="D60" s="33"/>
      <c r="E60" s="33"/>
      <c r="F60" s="39"/>
      <c r="G60" s="33"/>
      <c r="H60" s="40"/>
      <c r="I60" s="40"/>
      <c r="J60" s="40"/>
      <c r="K60" s="40"/>
      <c r="L60" s="40"/>
      <c r="M60" s="40"/>
      <c r="N60" s="40"/>
      <c r="O60" s="40"/>
      <c r="P60" s="33"/>
      <c r="Q60" s="33"/>
      <c r="R60" s="40"/>
      <c r="S60" s="39"/>
      <c r="T60" s="33"/>
      <c r="U60" s="40"/>
      <c r="V60" s="33"/>
      <c r="W60" s="33"/>
      <c r="X60" s="39"/>
      <c r="Y60" s="33"/>
      <c r="Z60" s="40"/>
      <c r="AA60" s="33"/>
      <c r="AB60" s="33"/>
      <c r="AC60" s="39"/>
      <c r="AD60" s="33"/>
      <c r="AE60" s="33"/>
      <c r="AF60" s="39"/>
      <c r="AG60" s="33"/>
      <c r="AH60" s="39"/>
      <c r="AI60" s="33"/>
      <c r="AJ60" s="39"/>
      <c r="AK60" s="33"/>
      <c r="AL60" s="33"/>
      <c r="AM60" s="33"/>
      <c r="AN60" s="33"/>
      <c r="AO60" s="33"/>
      <c r="AP60" s="39"/>
      <c r="AQ60" s="40"/>
      <c r="AR60" s="33"/>
      <c r="AS60" s="39"/>
      <c r="AT60" s="40"/>
      <c r="AU60" s="33"/>
      <c r="AV60" s="39"/>
      <c r="AW60" s="40"/>
      <c r="AX60" s="33"/>
      <c r="AY60" s="39"/>
      <c r="AZ60" s="40"/>
      <c r="BA60" s="33"/>
      <c r="BB60" s="40"/>
      <c r="BC60" s="40"/>
      <c r="BD60" s="40"/>
      <c r="BE60" s="40"/>
      <c r="BF60" s="40"/>
      <c r="BG60" s="40"/>
      <c r="BH60" s="40"/>
      <c r="BI60" s="40"/>
      <c r="BJ60" s="40"/>
      <c r="BK60" s="33"/>
      <c r="BL60" s="39"/>
      <c r="BM60" s="33"/>
      <c r="BN60" s="33"/>
      <c r="BO60" s="33"/>
      <c r="BP60" s="33"/>
      <c r="BQ60" s="33"/>
      <c r="BR60" s="33"/>
      <c r="BS60" s="33"/>
      <c r="BT60" s="40"/>
      <c r="BU60" s="40"/>
      <c r="BV60" s="40"/>
      <c r="BW60" s="33"/>
      <c r="BX60" s="33"/>
      <c r="BY60" s="33"/>
      <c r="BZ60" s="33"/>
      <c r="CA60" s="33"/>
      <c r="CB60" s="33"/>
      <c r="CC60" s="40"/>
      <c r="CD60" s="51"/>
      <c r="CE60" s="52"/>
      <c r="CW60" s="328" t="s">
        <v>125</v>
      </c>
      <c r="CX60" s="329"/>
      <c r="CY60" s="321">
        <v>0.20200000000000001</v>
      </c>
      <c r="CZ60" s="319"/>
      <c r="DA60" s="336">
        <f t="shared" si="33"/>
        <v>56.111111111111107</v>
      </c>
      <c r="DB60" s="337"/>
    </row>
    <row r="61" spans="2:115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W61" s="328" t="s">
        <v>126</v>
      </c>
      <c r="CX61" s="329"/>
      <c r="CY61" s="321">
        <v>0.33</v>
      </c>
      <c r="CZ61" s="319"/>
      <c r="DA61" s="332">
        <f t="shared" si="33"/>
        <v>91.666666666666671</v>
      </c>
      <c r="DB61" s="332"/>
    </row>
    <row r="62" spans="2:115">
      <c r="CW62" s="328" t="s">
        <v>127</v>
      </c>
      <c r="CX62" s="329"/>
      <c r="CY62" s="321">
        <v>4.0300000000000002E-2</v>
      </c>
      <c r="CZ62" s="319"/>
      <c r="DA62" s="332">
        <f t="shared" si="33"/>
        <v>11.194444444444445</v>
      </c>
      <c r="DB62" s="332"/>
    </row>
    <row r="63" spans="2:115">
      <c r="CW63" s="328" t="s">
        <v>128</v>
      </c>
      <c r="CX63" s="329"/>
      <c r="CY63" s="321">
        <v>0</v>
      </c>
      <c r="CZ63" s="319"/>
      <c r="DA63" s="327">
        <f t="shared" si="33"/>
        <v>0</v>
      </c>
      <c r="DB63" s="327"/>
    </row>
    <row r="64" spans="2:115">
      <c r="CW64" s="328" t="s">
        <v>129</v>
      </c>
      <c r="CX64" s="329"/>
      <c r="CY64" s="321">
        <v>0</v>
      </c>
      <c r="CZ64" s="319"/>
      <c r="DA64" s="327">
        <f t="shared" si="33"/>
        <v>0</v>
      </c>
      <c r="DB64" s="327"/>
    </row>
    <row r="65" spans="101:106">
      <c r="CW65" s="328" t="s">
        <v>130</v>
      </c>
      <c r="CX65" s="329"/>
      <c r="CY65" s="321">
        <v>0</v>
      </c>
      <c r="CZ65" s="319"/>
      <c r="DA65" s="327">
        <f t="shared" si="33"/>
        <v>0</v>
      </c>
      <c r="DB65" s="327"/>
    </row>
    <row r="66" spans="101:106" ht="21">
      <c r="CW66" s="56" t="s">
        <v>150</v>
      </c>
      <c r="CX66" s="57"/>
      <c r="CY66" s="320">
        <v>1.1910000000000001</v>
      </c>
      <c r="CZ66" s="321"/>
      <c r="DA66" s="322">
        <f t="shared" ref="DA66" si="35">CY66*1000/3.6</f>
        <v>330.83333333333331</v>
      </c>
      <c r="DB66" s="323"/>
    </row>
    <row r="67" spans="101:106">
      <c r="CW67" s="328" t="s">
        <v>131</v>
      </c>
      <c r="CX67" s="329"/>
      <c r="CY67" s="321">
        <v>0</v>
      </c>
      <c r="CZ67" s="319"/>
      <c r="DA67" s="327">
        <f t="shared" si="33"/>
        <v>0</v>
      </c>
      <c r="DB67" s="327"/>
    </row>
    <row r="68" spans="101:106" ht="11.25" thickBot="1">
      <c r="CW68" s="330" t="s">
        <v>132</v>
      </c>
      <c r="CX68" s="331"/>
      <c r="CY68" s="321">
        <v>0</v>
      </c>
      <c r="CZ68" s="319"/>
      <c r="DA68" s="327">
        <f t="shared" si="33"/>
        <v>0</v>
      </c>
      <c r="DB68" s="327"/>
    </row>
    <row r="70" spans="101:106" ht="15">
      <c r="CW70" s="55" t="s">
        <v>160</v>
      </c>
    </row>
    <row r="71" spans="101:106" ht="11.25" thickBot="1">
      <c r="CW71" s="324" t="s">
        <v>138</v>
      </c>
      <c r="CX71" s="324"/>
      <c r="CY71" s="324"/>
      <c r="CZ71" s="324"/>
    </row>
    <row r="72" spans="101:106">
      <c r="CW72" s="58" t="s">
        <v>139</v>
      </c>
      <c r="CX72" s="325" t="s">
        <v>137</v>
      </c>
      <c r="CY72" s="326"/>
    </row>
    <row r="73" spans="101:106">
      <c r="CW73" s="35" t="s">
        <v>140</v>
      </c>
      <c r="CX73" s="319" t="s">
        <v>141</v>
      </c>
      <c r="CY73" s="319"/>
    </row>
    <row r="74" spans="101:106">
      <c r="CW74" s="35" t="s">
        <v>142</v>
      </c>
      <c r="CX74" s="319" t="s">
        <v>143</v>
      </c>
      <c r="CY74" s="319"/>
    </row>
    <row r="75" spans="101:106">
      <c r="CW75" s="35" t="s">
        <v>144</v>
      </c>
      <c r="CX75" s="319" t="s">
        <v>145</v>
      </c>
      <c r="CY75" s="319"/>
    </row>
    <row r="76" spans="101:106">
      <c r="CW76" s="35" t="s">
        <v>146</v>
      </c>
      <c r="CX76" s="319" t="s">
        <v>147</v>
      </c>
      <c r="CY76" s="319"/>
    </row>
    <row r="77" spans="101:106">
      <c r="CW77" s="35" t="s">
        <v>148</v>
      </c>
      <c r="CX77" s="319" t="s">
        <v>149</v>
      </c>
      <c r="CY77" s="319"/>
    </row>
    <row r="860" spans="149:152" ht="31.5">
      <c r="ES860" s="36" t="s">
        <v>15</v>
      </c>
      <c r="ET860" s="36">
        <v>1</v>
      </c>
      <c r="EU860" s="36" t="s">
        <v>17</v>
      </c>
      <c r="EV860" s="36" t="s">
        <v>89</v>
      </c>
    </row>
    <row r="861" spans="149:152" ht="21">
      <c r="ES861" s="36" t="s">
        <v>2</v>
      </c>
      <c r="ET861" s="36">
        <v>2</v>
      </c>
      <c r="EU861" s="36" t="s">
        <v>18</v>
      </c>
      <c r="EV861" s="36" t="s">
        <v>90</v>
      </c>
    </row>
    <row r="862" spans="149:152" ht="21">
      <c r="ES862" s="36" t="s">
        <v>3</v>
      </c>
      <c r="ET862" s="36">
        <v>3</v>
      </c>
      <c r="EV862" s="36" t="s">
        <v>91</v>
      </c>
    </row>
    <row r="863" spans="149:152" ht="21">
      <c r="ES863" s="36" t="s">
        <v>9</v>
      </c>
      <c r="ET863" s="36">
        <v>4</v>
      </c>
      <c r="EV863" s="36" t="s">
        <v>92</v>
      </c>
    </row>
    <row r="864" spans="149:152" ht="21">
      <c r="ES864" s="36" t="s">
        <v>10</v>
      </c>
      <c r="ET864" s="36">
        <v>5</v>
      </c>
      <c r="EV864" s="36" t="s">
        <v>93</v>
      </c>
    </row>
    <row r="865" spans="149:152" ht="31.5">
      <c r="ES865" s="36" t="s">
        <v>4</v>
      </c>
      <c r="ET865" s="36">
        <v>6</v>
      </c>
      <c r="EV865" s="36" t="s">
        <v>94</v>
      </c>
    </row>
    <row r="866" spans="149:152" ht="31.5">
      <c r="ES866" s="36" t="s">
        <v>5</v>
      </c>
      <c r="ET866" s="36">
        <v>7</v>
      </c>
      <c r="EV866" s="36" t="s">
        <v>95</v>
      </c>
    </row>
    <row r="867" spans="149:152">
      <c r="ES867" s="36" t="s">
        <v>11</v>
      </c>
    </row>
    <row r="868" spans="149:152">
      <c r="ES868" s="36" t="s">
        <v>12</v>
      </c>
    </row>
    <row r="869" spans="149:152">
      <c r="ES869" s="36" t="s">
        <v>14</v>
      </c>
    </row>
    <row r="870" spans="149:152">
      <c r="ES870" s="36" t="s">
        <v>6</v>
      </c>
    </row>
    <row r="871" spans="149:152" ht="21">
      <c r="ES871" s="36" t="s">
        <v>7</v>
      </c>
    </row>
    <row r="872" spans="149:152">
      <c r="ES872" s="36" t="s">
        <v>13</v>
      </c>
    </row>
    <row r="873" spans="149:152">
      <c r="ES873" s="36" t="s">
        <v>8</v>
      </c>
    </row>
  </sheetData>
  <mergeCells count="61">
    <mergeCell ref="CY51:CZ51"/>
    <mergeCell ref="CY52:CZ52"/>
    <mergeCell ref="DG52:DK52"/>
    <mergeCell ref="CY54:CZ54"/>
    <mergeCell ref="CY55:CZ55"/>
    <mergeCell ref="CY53:CZ53"/>
    <mergeCell ref="CW51:CX51"/>
    <mergeCell ref="CW57:CX57"/>
    <mergeCell ref="CW58:CX58"/>
    <mergeCell ref="CW65:CX65"/>
    <mergeCell ref="CW63:CX63"/>
    <mergeCell ref="CW64:CX64"/>
    <mergeCell ref="CW55:CX55"/>
    <mergeCell ref="CW56:CX56"/>
    <mergeCell ref="CW61:CX61"/>
    <mergeCell ref="CW62:CX62"/>
    <mergeCell ref="CW60:CX60"/>
    <mergeCell ref="CW59:CX59"/>
    <mergeCell ref="CW52:CX52"/>
    <mergeCell ref="CW53:CX53"/>
    <mergeCell ref="CW54:CX54"/>
    <mergeCell ref="CY56:CZ56"/>
    <mergeCell ref="CY57:CZ57"/>
    <mergeCell ref="CY58:CZ58"/>
    <mergeCell ref="CY60:CZ60"/>
    <mergeCell ref="CY59:CZ59"/>
    <mergeCell ref="DA62:DB62"/>
    <mergeCell ref="DA63:DB63"/>
    <mergeCell ref="DA64:DB64"/>
    <mergeCell ref="DA65:DB65"/>
    <mergeCell ref="DA51:DB51"/>
    <mergeCell ref="DA52:DB52"/>
    <mergeCell ref="DA53:DB53"/>
    <mergeCell ref="DA54:DB54"/>
    <mergeCell ref="DA55:DB55"/>
    <mergeCell ref="DA56:DB56"/>
    <mergeCell ref="DA57:DB57"/>
    <mergeCell ref="DA58:DB58"/>
    <mergeCell ref="DA60:DB60"/>
    <mergeCell ref="DA61:DB61"/>
    <mergeCell ref="DA59:DB59"/>
    <mergeCell ref="CY61:CZ61"/>
    <mergeCell ref="CY62:CZ62"/>
    <mergeCell ref="CY63:CZ63"/>
    <mergeCell ref="CY64:CZ64"/>
    <mergeCell ref="CY65:CZ65"/>
    <mergeCell ref="CX76:CY76"/>
    <mergeCell ref="CX77:CY77"/>
    <mergeCell ref="CY66:CZ66"/>
    <mergeCell ref="DA66:DB66"/>
    <mergeCell ref="CW71:CZ71"/>
    <mergeCell ref="CX72:CY72"/>
    <mergeCell ref="CX73:CY73"/>
    <mergeCell ref="CX74:CY74"/>
    <mergeCell ref="CX75:CY75"/>
    <mergeCell ref="DA67:DB67"/>
    <mergeCell ref="DA68:DB68"/>
    <mergeCell ref="CY67:CZ67"/>
    <mergeCell ref="CY68:CZ68"/>
    <mergeCell ref="CW67:CX67"/>
    <mergeCell ref="CW68:CX68"/>
  </mergeCells>
  <dataValidations count="4">
    <dataValidation type="list" allowBlank="1" showInputMessage="1" showErrorMessage="1" sqref="U5:U8 U12:U22 AK27:AK60 Z7:Z24 AM27:AM60 W27:W60 AO27:AO60 AM22:AM24 AM7:AM11 AS4 AP4 AM4 AI7 AS7:AS21 AP7:AP11 AK11 AK7 AP14:AP21" xr:uid="{00000000-0002-0000-0100-000000000000}">
      <formula1>$EU$860:$EU$861</formula1>
    </dataValidation>
    <dataValidation type="list" allowBlank="1" showInputMessage="1" showErrorMessage="1" sqref="G5:G8 G27:G60 G10:G24" xr:uid="{00000000-0002-0000-0100-000001000000}">
      <formula1>$ET$860:$ET$866</formula1>
    </dataValidation>
    <dataValidation allowBlank="1" showInputMessage="1" sqref="O61:O1048576 BG61:CA1048576 BG3 BG1:CA2 BG11:BG21 BH3:BH4 Q23:Q24 BI27:BI60 BH8:BH22 O1:O22 Q27:Q60 C1:F24 C27:F1048576 BI3:CA24" xr:uid="{00000000-0002-0000-0100-000002000000}"/>
    <dataValidation type="list" allowBlank="1" showInputMessage="1" sqref="U9:U11" xr:uid="{00000000-0002-0000-0100-000003000000}">
      <formula1>$ET$860:$ET$861</formula1>
    </dataValidation>
  </dataValidations>
  <pageMargins left="0.7" right="0.7" top="0.75" bottom="0.75" header="0.3" footer="0.3"/>
  <pageSetup paperSize="9" orientation="portrait" r:id="rId1"/>
  <ignoredErrors>
    <ignoredError sqref="CT20 CT22" formula="1"/>
  </ignoredErrors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9"/>
  <sheetViews>
    <sheetView zoomScaleNormal="100" workbookViewId="0">
      <selection activeCell="J17" sqref="J17"/>
    </sheetView>
  </sheetViews>
  <sheetFormatPr defaultRowHeight="10.5"/>
  <cols>
    <col min="1" max="1" width="24.42578125" style="1" customWidth="1"/>
    <col min="2" max="2" width="10.28515625" style="1" customWidth="1"/>
    <col min="3" max="3" width="24.42578125" style="1" customWidth="1"/>
    <col min="4" max="4" width="18.140625" style="1" customWidth="1"/>
    <col min="5" max="5" width="9.5703125" style="1" customWidth="1"/>
    <col min="6" max="6" width="12.7109375" style="1" customWidth="1"/>
    <col min="7" max="7" width="12.5703125" style="1" customWidth="1"/>
    <col min="8" max="8" width="24.5703125" style="1" customWidth="1"/>
    <col min="9" max="9" width="20" style="1" customWidth="1"/>
    <col min="10" max="10" width="12.85546875" style="1" customWidth="1"/>
    <col min="11" max="11" width="12.140625" style="1" customWidth="1"/>
    <col min="12" max="12" width="12.5703125" style="1" customWidth="1"/>
    <col min="13" max="13" width="17.140625" style="1" customWidth="1"/>
    <col min="14" max="14" width="12" style="1" customWidth="1"/>
    <col min="15" max="15" width="13" style="1" customWidth="1"/>
    <col min="16" max="16" width="17.5703125" style="1" customWidth="1"/>
    <col min="17" max="17" width="13.7109375" style="1" customWidth="1"/>
    <col min="18" max="18" width="17.5703125" style="1" customWidth="1"/>
    <col min="19" max="19" width="18.5703125" style="1" customWidth="1"/>
    <col min="20" max="20" width="17.5703125" style="1" customWidth="1"/>
    <col min="21" max="21" width="20.85546875" style="1" customWidth="1"/>
    <col min="22" max="23" width="20.5703125" style="1" customWidth="1"/>
    <col min="24" max="24" width="22.42578125" style="1" customWidth="1"/>
    <col min="25" max="25" width="9.140625" style="1"/>
    <col min="26" max="26" width="25" style="1" bestFit="1" customWidth="1"/>
    <col min="27" max="27" width="15.85546875" style="1" bestFit="1" customWidth="1"/>
    <col min="28" max="28" width="14.5703125" style="1" customWidth="1"/>
    <col min="29" max="16384" width="9.140625" style="1"/>
  </cols>
  <sheetData>
    <row r="1" spans="1:28" ht="11.25" thickBot="1"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30" customHeight="1">
      <c r="A2" s="346" t="s">
        <v>359</v>
      </c>
      <c r="B2" s="347"/>
      <c r="C2" s="347"/>
      <c r="D2" s="347"/>
      <c r="E2" s="347"/>
      <c r="F2" s="347"/>
      <c r="G2" s="347"/>
      <c r="H2" s="348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2"/>
      <c r="Z2" s="32"/>
      <c r="AA2" s="32"/>
      <c r="AB2" s="32"/>
    </row>
    <row r="3" spans="1:28" ht="67.5" customHeight="1">
      <c r="A3" s="61" t="s">
        <v>165</v>
      </c>
      <c r="B3" s="61" t="s">
        <v>108</v>
      </c>
      <c r="C3" s="61" t="s">
        <v>107</v>
      </c>
      <c r="D3" s="61" t="s">
        <v>206</v>
      </c>
      <c r="E3" s="74" t="s">
        <v>151</v>
      </c>
      <c r="F3" s="61" t="s">
        <v>208</v>
      </c>
      <c r="G3" s="61" t="s">
        <v>166</v>
      </c>
      <c r="H3" s="61" t="s">
        <v>207</v>
      </c>
    </row>
    <row r="4" spans="1:28">
      <c r="A4" s="284" t="s">
        <v>357</v>
      </c>
      <c r="B4" s="279">
        <v>70</v>
      </c>
      <c r="C4" s="280">
        <v>3</v>
      </c>
      <c r="D4" s="281">
        <f>(Tabela59[[#This Row],[Moc (W)]]*Tabela59[[#This Row],[Ilość]])/1000</f>
        <v>0.21</v>
      </c>
      <c r="E4" s="282">
        <v>4000</v>
      </c>
      <c r="F4" s="282">
        <f>(D4*E4)/1000</f>
        <v>0.84</v>
      </c>
      <c r="G4" s="78">
        <v>1.1910000000000001</v>
      </c>
      <c r="H4" s="283">
        <f>Tabela59[[#This Row],[Zużycie energi elektrycznejw w 2020 r.  '[MWh/rok'] ]]*Tabela59[[#This Row],[Wskaźnik emisji '[t CO2/MWh']]]</f>
        <v>1.00044</v>
      </c>
    </row>
    <row r="5" spans="1:28">
      <c r="A5" s="284" t="s">
        <v>357</v>
      </c>
      <c r="B5" s="279">
        <v>100</v>
      </c>
      <c r="C5" s="280">
        <v>362</v>
      </c>
      <c r="D5" s="281">
        <f>(Tabela59[[#This Row],[Moc (W)]]*Tabela59[[#This Row],[Ilość]])/1000</f>
        <v>36.200000000000003</v>
      </c>
      <c r="E5" s="282">
        <v>4000</v>
      </c>
      <c r="F5" s="282">
        <f t="shared" ref="F5:F10" si="0">(D5*E5)/1000</f>
        <v>144.80000000000001</v>
      </c>
      <c r="G5" s="78">
        <v>1.1910000000000001</v>
      </c>
      <c r="H5" s="283">
        <f>Tabela59[[#This Row],[Zużycie energi elektrycznejw w 2020 r.  '[MWh/rok'] ]]*Tabela59[[#This Row],[Wskaźnik emisji '[t CO2/MWh']]]</f>
        <v>172.45680000000002</v>
      </c>
    </row>
    <row r="6" spans="1:28">
      <c r="A6" s="284" t="s">
        <v>357</v>
      </c>
      <c r="B6" s="279">
        <v>150</v>
      </c>
      <c r="C6" s="280">
        <v>31</v>
      </c>
      <c r="D6" s="281">
        <f>(Tabela59[[#This Row],[Moc (W)]]*Tabela59[[#This Row],[Ilość]])/1000</f>
        <v>4.6500000000000004</v>
      </c>
      <c r="E6" s="282">
        <v>4000</v>
      </c>
      <c r="F6" s="282">
        <f t="shared" si="0"/>
        <v>18.600000000000001</v>
      </c>
      <c r="G6" s="78">
        <v>1.1910000000000001</v>
      </c>
      <c r="H6" s="283">
        <f>Tabela59[[#This Row],[Zużycie energi elektrycznejw w 2020 r.  '[MWh/rok'] ]]*Tabela59[[#This Row],[Wskaźnik emisji '[t CO2/MWh']]]</f>
        <v>22.152600000000003</v>
      </c>
    </row>
    <row r="7" spans="1:28">
      <c r="A7" s="284" t="s">
        <v>358</v>
      </c>
      <c r="B7" s="279">
        <v>250</v>
      </c>
      <c r="C7" s="280">
        <v>8</v>
      </c>
      <c r="D7" s="281">
        <f>(Tabela59[[#This Row],[Moc (W)]]*Tabela59[[#This Row],[Ilość]])/1000</f>
        <v>2</v>
      </c>
      <c r="E7" s="282">
        <v>4000</v>
      </c>
      <c r="F7" s="282">
        <f t="shared" si="0"/>
        <v>8</v>
      </c>
      <c r="G7" s="78">
        <v>1.1910000000000001</v>
      </c>
      <c r="H7" s="283">
        <f>Tabela59[[#This Row],[Zużycie energi elektrycznejw w 2020 r.  '[MWh/rok'] ]]*Tabela59[[#This Row],[Wskaźnik emisji '[t CO2/MWh']]]</f>
        <v>9.5280000000000005</v>
      </c>
    </row>
    <row r="8" spans="1:28">
      <c r="A8" s="284" t="s">
        <v>358</v>
      </c>
      <c r="B8" s="279">
        <v>125</v>
      </c>
      <c r="C8" s="280">
        <v>2</v>
      </c>
      <c r="D8" s="281">
        <f>(Tabela59[[#This Row],[Moc (W)]]*Tabela59[[#This Row],[Ilość]])/1000</f>
        <v>0.25</v>
      </c>
      <c r="E8" s="282">
        <v>4000</v>
      </c>
      <c r="F8" s="282">
        <f t="shared" si="0"/>
        <v>1</v>
      </c>
      <c r="G8" s="78">
        <v>1.1910000000000001</v>
      </c>
      <c r="H8" s="283">
        <f>Tabela59[[#This Row],[Zużycie energi elektrycznejw w 2020 r.  '[MWh/rok'] ]]*Tabela59[[#This Row],[Wskaźnik emisji '[t CO2/MWh']]]</f>
        <v>1.1910000000000001</v>
      </c>
    </row>
    <row r="9" spans="1:28">
      <c r="A9" s="284" t="s">
        <v>357</v>
      </c>
      <c r="B9" s="279">
        <v>250</v>
      </c>
      <c r="C9" s="280">
        <v>7</v>
      </c>
      <c r="D9" s="281">
        <f>(Tabela59[[#This Row],[Moc (W)]]*Tabela59[[#This Row],[Ilość]])/1000</f>
        <v>1.75</v>
      </c>
      <c r="E9" s="282">
        <v>4000</v>
      </c>
      <c r="F9" s="282">
        <f t="shared" si="0"/>
        <v>7</v>
      </c>
      <c r="G9" s="78">
        <v>1.1910000000000001</v>
      </c>
      <c r="H9" s="283">
        <f>Tabela59[[#This Row],[Zużycie energi elektrycznejw w 2020 r.  '[MWh/rok'] ]]*Tabela59[[#This Row],[Wskaźnik emisji '[t CO2/MWh']]]</f>
        <v>8.3369999999999997</v>
      </c>
      <c r="I9" s="32"/>
    </row>
    <row r="10" spans="1:28">
      <c r="A10" s="285" t="s">
        <v>189</v>
      </c>
      <c r="B10" s="279">
        <v>40</v>
      </c>
      <c r="C10" s="280">
        <v>50</v>
      </c>
      <c r="D10" s="281">
        <f>(Tabela59[[#This Row],[Moc (W)]]*Tabela59[[#This Row],[Ilość]])/1000</f>
        <v>2</v>
      </c>
      <c r="E10" s="282">
        <v>4000</v>
      </c>
      <c r="F10" s="282">
        <f t="shared" si="0"/>
        <v>8</v>
      </c>
      <c r="G10" s="78">
        <v>1.1910000000000001</v>
      </c>
      <c r="H10" s="283">
        <f>Tabela59[[#This Row],[Zużycie energi elektrycznejw w 2020 r.  '[MWh/rok'] ]]*Tabela59[[#This Row],[Wskaźnik emisji '[t CO2/MWh']]]</f>
        <v>9.5280000000000005</v>
      </c>
      <c r="I10" s="32"/>
    </row>
    <row r="11" spans="1:28">
      <c r="A11" s="285" t="s">
        <v>189</v>
      </c>
      <c r="B11" s="75">
        <v>55</v>
      </c>
      <c r="C11" s="76">
        <v>100</v>
      </c>
      <c r="D11" s="75">
        <f>(Tabela59[[#This Row],[Moc (W)]]*Tabela59[[#This Row],[Ilość]])/1000</f>
        <v>5.5</v>
      </c>
      <c r="E11" s="77">
        <v>4000</v>
      </c>
      <c r="F11" s="77">
        <f>(D11*E11)/1000</f>
        <v>22</v>
      </c>
      <c r="G11" s="78">
        <v>1.1910000000000001</v>
      </c>
      <c r="H11" s="79">
        <f>Tabela59[[#This Row],[Zużycie energi elektrycznejw w 2020 r.  '[MWh/rok'] ]]*Tabela59[[#This Row],[Wskaźnik emisji '[t CO2/MWh']]]</f>
        <v>26.202000000000002</v>
      </c>
      <c r="I11" s="32"/>
    </row>
    <row r="12" spans="1:28" ht="11.25" thickBot="1">
      <c r="A12" s="80"/>
      <c r="B12" s="81"/>
      <c r="C12" s="82"/>
      <c r="D12" s="83">
        <f>(Tabela59[[#This Row],[Moc (W)]]*Tabela59[[#This Row],[Ilość]])/1000</f>
        <v>0</v>
      </c>
      <c r="E12" s="84"/>
      <c r="F12" s="286">
        <f>SUM(F4:F11)</f>
        <v>210.24</v>
      </c>
      <c r="G12" s="287"/>
      <c r="H12" s="286">
        <f>SUM(H4:H11)</f>
        <v>250.39583999999999</v>
      </c>
      <c r="I12" s="32"/>
    </row>
    <row r="13" spans="1:28">
      <c r="A13" s="3"/>
      <c r="B13" s="3"/>
      <c r="C13" s="3"/>
      <c r="D13" s="25"/>
      <c r="E13" s="27"/>
      <c r="F13" s="26"/>
      <c r="G13" s="28"/>
      <c r="H13" s="29"/>
      <c r="I13" s="32"/>
      <c r="J13" s="32"/>
      <c r="K13" s="32"/>
      <c r="L13" s="32"/>
    </row>
    <row r="14" spans="1:28">
      <c r="A14" s="3"/>
      <c r="B14" s="3"/>
      <c r="C14" s="3"/>
      <c r="D14" s="25"/>
      <c r="E14" s="27"/>
      <c r="F14" s="26"/>
      <c r="G14" s="28"/>
      <c r="H14" s="29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</row>
    <row r="15" spans="1:28"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</row>
    <row r="16" spans="1:28"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</row>
    <row r="18" spans="1:8">
      <c r="A18" s="2"/>
      <c r="B18" s="2"/>
      <c r="C18" s="2"/>
      <c r="D18" s="2"/>
      <c r="E18" s="2"/>
      <c r="F18" s="2"/>
    </row>
    <row r="19" spans="1:8">
      <c r="A19" s="2"/>
      <c r="B19" s="2"/>
      <c r="C19" s="2"/>
      <c r="D19" s="2"/>
      <c r="E19" s="2"/>
      <c r="F19" s="2"/>
      <c r="G19" s="5"/>
      <c r="H19" s="5"/>
    </row>
  </sheetData>
  <mergeCells count="2">
    <mergeCell ref="I2:X2"/>
    <mergeCell ref="A2:H2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6"/>
  <sheetViews>
    <sheetView tabSelected="1" topLeftCell="B1" workbookViewId="0">
      <selection activeCell="G13" sqref="G13"/>
    </sheetView>
  </sheetViews>
  <sheetFormatPr defaultRowHeight="15"/>
  <cols>
    <col min="2" max="2" width="35.42578125" customWidth="1"/>
    <col min="3" max="3" width="21" customWidth="1"/>
    <col min="4" max="4" width="19.28515625" customWidth="1"/>
    <col min="5" max="5" width="21.5703125" customWidth="1"/>
    <col min="6" max="6" width="25.42578125" customWidth="1"/>
    <col min="7" max="7" width="23.5703125" customWidth="1"/>
  </cols>
  <sheetData>
    <row r="2" spans="2:7" ht="15.75" thickBot="1">
      <c r="B2" s="349" t="s">
        <v>164</v>
      </c>
      <c r="C2" s="349"/>
      <c r="D2" s="349"/>
      <c r="E2" s="349"/>
      <c r="F2" s="349"/>
    </row>
    <row r="3" spans="2:7" ht="43.5" customHeight="1" thickBot="1">
      <c r="B3" s="10" t="s">
        <v>155</v>
      </c>
      <c r="C3" s="11" t="s">
        <v>417</v>
      </c>
      <c r="D3" s="12" t="s">
        <v>163</v>
      </c>
      <c r="E3" s="13" t="s">
        <v>419</v>
      </c>
      <c r="F3" s="14" t="s">
        <v>420</v>
      </c>
      <c r="G3" s="14" t="s">
        <v>421</v>
      </c>
    </row>
    <row r="4" spans="2:7">
      <c r="B4" s="9" t="s">
        <v>243</v>
      </c>
      <c r="C4" s="15">
        <v>8396</v>
      </c>
      <c r="D4" s="16">
        <f>'Budownictwo mieszkaniowe'!F3</f>
        <v>8080.8925044608086</v>
      </c>
      <c r="E4" s="16">
        <f>C4-D4</f>
        <v>315.1074955391914</v>
      </c>
      <c r="F4" s="24">
        <f t="shared" ref="F4:F7" si="0">E4/C4*100</f>
        <v>3.7530668835063294</v>
      </c>
      <c r="G4" s="24">
        <v>49.046043771974901</v>
      </c>
    </row>
    <row r="5" spans="2:7">
      <c r="B5" s="9" t="s">
        <v>191</v>
      </c>
      <c r="C5" s="15">
        <f>'Budownictwo użyteczności pub.'!CU25</f>
        <v>1490.984686201157</v>
      </c>
      <c r="D5" s="16">
        <f>'Budownictwo użyteczności pub.'!DO25</f>
        <v>824.16622536992929</v>
      </c>
      <c r="E5" s="16">
        <f>C5-D5</f>
        <v>666.81846083122775</v>
      </c>
      <c r="F5" s="24">
        <f>E5/C5*100</f>
        <v>44.723360809975723</v>
      </c>
      <c r="G5" s="24">
        <f>F5</f>
        <v>44.723360809975723</v>
      </c>
    </row>
    <row r="6" spans="2:7">
      <c r="B6" s="7" t="s">
        <v>157</v>
      </c>
      <c r="C6" s="18">
        <v>263</v>
      </c>
      <c r="D6" s="17">
        <f>'Oświetlenie uliczne'!H12</f>
        <v>250.39583999999999</v>
      </c>
      <c r="E6" s="17">
        <f t="shared" ref="E6" si="1">C6-D6</f>
        <v>12.604160000000007</v>
      </c>
      <c r="F6" s="19">
        <f t="shared" si="0"/>
        <v>4.7924562737642606</v>
      </c>
      <c r="G6" s="24">
        <v>36.56284069347214</v>
      </c>
    </row>
    <row r="7" spans="2:7" ht="15.75" thickBot="1">
      <c r="B7" s="8" t="s">
        <v>156</v>
      </c>
      <c r="C7" s="20">
        <v>2610</v>
      </c>
      <c r="D7" s="21">
        <f>'Transport '!D5</f>
        <v>4715.6599184436</v>
      </c>
      <c r="E7" s="21">
        <f>C7-D7</f>
        <v>-2105.6599184436</v>
      </c>
      <c r="F7" s="22">
        <f t="shared" si="0"/>
        <v>-80.676625227724145</v>
      </c>
      <c r="G7" s="24">
        <f>F7</f>
        <v>-80.676625227724145</v>
      </c>
    </row>
    <row r="8" spans="2:7" ht="15.75" thickBot="1">
      <c r="B8" s="59" t="s">
        <v>152</v>
      </c>
      <c r="C8" s="110">
        <f>SUM(C4:C7)</f>
        <v>12759.984686201156</v>
      </c>
      <c r="D8" s="111">
        <f>SUM(D4:D7)</f>
        <v>13871.114488274337</v>
      </c>
      <c r="E8" s="111">
        <f>C8-D8</f>
        <v>-1111.1298020731811</v>
      </c>
      <c r="F8" s="60">
        <f>E8/C8*100</f>
        <v>-8.7079242600876618</v>
      </c>
      <c r="G8" s="60">
        <f>F8</f>
        <v>-8.7079242600876618</v>
      </c>
    </row>
    <row r="11" spans="2:7" ht="15" customHeight="1" thickBot="1"/>
    <row r="12" spans="2:7" ht="60" customHeight="1" thickBot="1">
      <c r="B12" s="10" t="s">
        <v>155</v>
      </c>
      <c r="C12" s="11" t="s">
        <v>422</v>
      </c>
      <c r="D12" s="12" t="s">
        <v>244</v>
      </c>
      <c r="E12" s="13" t="s">
        <v>423</v>
      </c>
      <c r="F12" s="14" t="s">
        <v>420</v>
      </c>
      <c r="G12" s="14" t="s">
        <v>421</v>
      </c>
    </row>
    <row r="13" spans="2:7" ht="15.75" customHeight="1">
      <c r="B13" s="9" t="s">
        <v>243</v>
      </c>
      <c r="C13" s="15">
        <v>16929.099999999999</v>
      </c>
      <c r="D13" s="16">
        <v>23413.3</v>
      </c>
      <c r="E13" s="16">
        <f>C13-D13</f>
        <v>-6484.2000000000007</v>
      </c>
      <c r="F13" s="24">
        <f>E13/C13*100</f>
        <v>-38.302095208841585</v>
      </c>
      <c r="G13" s="24">
        <v>49.046043771974929</v>
      </c>
    </row>
    <row r="14" spans="2:7">
      <c r="B14" s="9" t="s">
        <v>191</v>
      </c>
      <c r="C14" s="15">
        <v>4762.75</v>
      </c>
      <c r="D14" s="16">
        <v>2559.86</v>
      </c>
      <c r="E14" s="16">
        <f>C14-D14</f>
        <v>2202.89</v>
      </c>
      <c r="F14" s="24">
        <f>E14/C14*100</f>
        <v>46.252480184767201</v>
      </c>
      <c r="G14" s="24">
        <f>F14</f>
        <v>46.252480184767201</v>
      </c>
    </row>
    <row r="15" spans="2:7" ht="15.75" thickBot="1">
      <c r="B15" s="7" t="s">
        <v>157</v>
      </c>
      <c r="C15" s="18">
        <v>267.7</v>
      </c>
      <c r="D15" s="17">
        <f>'Oświetlenie uliczne'!F12</f>
        <v>210.24</v>
      </c>
      <c r="E15" s="17">
        <f t="shared" ref="E15" si="2">C15-D15</f>
        <v>57.45999999999998</v>
      </c>
      <c r="F15" s="19">
        <f t="shared" ref="F15" si="3">E15/C15*100</f>
        <v>21.464325737766149</v>
      </c>
      <c r="G15" s="24">
        <v>36.56284069347214</v>
      </c>
    </row>
    <row r="16" spans="2:7" ht="15.75" thickBot="1">
      <c r="B16" s="59" t="s">
        <v>152</v>
      </c>
      <c r="C16" s="110">
        <f>SUM(C13:C15)</f>
        <v>21959.55</v>
      </c>
      <c r="D16" s="111">
        <f>SUM(D13:D15)</f>
        <v>26183.4</v>
      </c>
      <c r="E16" s="111">
        <f>C16-D16</f>
        <v>-4223.8500000000022</v>
      </c>
      <c r="F16" s="60">
        <f>E16/C16*100</f>
        <v>-19.23468377084231</v>
      </c>
      <c r="G16" s="60">
        <f>F16</f>
        <v>-19.23468377084231</v>
      </c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Budownictwo mieszkaniowe</vt:lpstr>
      <vt:lpstr>Transport </vt:lpstr>
      <vt:lpstr>Budownictwo użyteczności pub.</vt:lpstr>
      <vt:lpstr>Oświetlenie uliczne</vt:lpstr>
      <vt:lpstr>Zestawienie emisji CO2 i zuż 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Atrium Grupa Doradcza</dc:creator>
  <cp:lastModifiedBy>Weronika</cp:lastModifiedBy>
  <dcterms:created xsi:type="dcterms:W3CDTF">2015-01-15T10:36:12Z</dcterms:created>
  <dcterms:modified xsi:type="dcterms:W3CDTF">2021-10-19T18:30:49Z</dcterms:modified>
</cp:coreProperties>
</file>